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ltenergagen-my.sharepoint.com/personal/vytautas_abrutis_ena_lt/Documents/Dokumentai/!!20260507~Mano~pagrindinis~/!-WORD-DP/~🔴2026 metai/!~www'26/Ginta-EC/2026-10-02-forma/"/>
    </mc:Choice>
  </mc:AlternateContent>
  <xr:revisionPtr revIDLastSave="1529" documentId="13_ncr:1_{4A5F2F61-C2A4-4A45-8C8B-EAA1662940CF}" xr6:coauthVersionLast="47" xr6:coauthVersionMax="47" xr10:uidLastSave="{51FC03E3-8BD9-4E32-9F6E-B88152C21FB9}"/>
  <workbookProtection workbookAlgorithmName="SHA-512" workbookHashValue="E797HZnJvVXKy8YPYDpC9anr1De0H1IE0aQ1l3wDfivqWycSS/c0uz87EDa8XUTCE//bJ7Ufic9z7LR4W4FsKQ==" workbookSaltValue="dJ+voCt8Q+RL7trJ5Q6LSQ==" workbookSpinCount="100000" lockStructure="1"/>
  <bookViews>
    <workbookView xWindow="-120" yWindow="-120" windowWidth="29040" windowHeight="15720" activeTab="1" xr2:uid="{00000000-000D-0000-FFFF-FFFF00000000}"/>
  </bookViews>
  <sheets>
    <sheet name="Pildymo instr." sheetId="18" r:id="rId1"/>
    <sheet name="Informavimo forma" sheetId="6" r:id="rId2"/>
    <sheet name="Suvestinė" sheetId="14" r:id="rId3"/>
    <sheet name="1. Pastatai ir patalpos" sheetId="15" r:id="rId4"/>
    <sheet name="2. Transportas" sheetId="16" r:id="rId5"/>
    <sheet name="3. Įrenginiai ir tech. procesai" sheetId="17" r:id="rId6"/>
    <sheet name="Savivaldybės_hide" sheetId="9" state="hidden" r:id="rId7"/>
    <sheet name="Konvertavimas_hide" sheetId="19" state="hidden" r:id="rId8"/>
  </sheets>
  <definedNames>
    <definedName name="ITP_drop">Table5[ITP]</definedName>
    <definedName name="kuraslist">#REF!</definedName>
    <definedName name="matai">_xlfn.ANCHORARRAY(#REF!)</definedName>
    <definedName name="MatListNr1">#REF!</definedName>
    <definedName name="MatListNr2">#REF!</definedName>
    <definedName name="MatListNr3">#REF!</definedName>
    <definedName name="Pastatai_drop">Pastatai[PASTATAI]</definedName>
    <definedName name="_xlnm.Print_Area" localSheetId="1">'Informavimo forma'!$B$4:$E$21</definedName>
    <definedName name="Transportas_drop">Transportas[TRANSPORTAS]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17" l="1"/>
  <c r="H6" i="17"/>
  <c r="H7" i="17"/>
  <c r="H8" i="17"/>
  <c r="H9" i="17"/>
  <c r="H10" i="17"/>
  <c r="H11" i="17"/>
  <c r="H12" i="17"/>
  <c r="H13" i="17"/>
  <c r="H14" i="17"/>
  <c r="H15" i="17"/>
  <c r="H16" i="17"/>
  <c r="H17" i="17"/>
  <c r="H18" i="17"/>
  <c r="H19" i="17"/>
  <c r="H20" i="17"/>
  <c r="H21" i="17"/>
  <c r="H22" i="17"/>
  <c r="H23" i="17"/>
  <c r="H24" i="17"/>
  <c r="H25" i="17"/>
  <c r="H26" i="17"/>
  <c r="H27" i="17"/>
  <c r="H28" i="17"/>
  <c r="H29" i="17"/>
  <c r="H4" i="17"/>
  <c r="H4" i="16"/>
  <c r="D15" i="6"/>
  <c r="C15" i="6"/>
  <c r="B15" i="6"/>
  <c r="E16" i="6"/>
  <c r="H5" i="16"/>
  <c r="H6" i="16"/>
  <c r="H7" i="16"/>
  <c r="H8" i="16"/>
  <c r="H9" i="16"/>
  <c r="H10" i="16"/>
  <c r="H11" i="16"/>
  <c r="H12" i="16"/>
  <c r="H13" i="16"/>
  <c r="H14" i="16"/>
  <c r="H15" i="16"/>
  <c r="H16" i="16"/>
  <c r="H17" i="16"/>
  <c r="H18" i="16"/>
  <c r="H19" i="16"/>
  <c r="H20" i="16"/>
  <c r="H21" i="16"/>
  <c r="H22" i="16"/>
  <c r="H23" i="16"/>
  <c r="H24" i="16"/>
  <c r="H25" i="16"/>
  <c r="H26" i="16"/>
  <c r="H27" i="16"/>
  <c r="H28" i="16"/>
  <c r="H29" i="16"/>
  <c r="I15" i="15"/>
  <c r="J15" i="15" s="1"/>
  <c r="I7" i="15"/>
  <c r="J7" i="15" s="1"/>
  <c r="I8" i="15"/>
  <c r="J8" i="15" s="1"/>
  <c r="I9" i="15"/>
  <c r="J9" i="15" s="1"/>
  <c r="I10" i="15"/>
  <c r="J10" i="15" s="1"/>
  <c r="I11" i="15"/>
  <c r="J11" i="15" s="1"/>
  <c r="I12" i="15"/>
  <c r="J12" i="15" s="1"/>
  <c r="I13" i="15"/>
  <c r="J13" i="15" s="1"/>
  <c r="I14" i="15"/>
  <c r="J14" i="15" s="1"/>
  <c r="I16" i="15"/>
  <c r="J16" i="15" s="1"/>
  <c r="I17" i="15"/>
  <c r="J17" i="15" s="1"/>
  <c r="I18" i="15"/>
  <c r="J18" i="15" s="1"/>
  <c r="I19" i="15"/>
  <c r="J19" i="15" s="1"/>
  <c r="I20" i="15"/>
  <c r="J20" i="15" s="1"/>
  <c r="I21" i="15"/>
  <c r="J21" i="15" s="1"/>
  <c r="I22" i="15"/>
  <c r="J22" i="15" s="1"/>
  <c r="I23" i="15"/>
  <c r="J23" i="15" s="1"/>
  <c r="I24" i="15"/>
  <c r="J24" i="15" s="1"/>
  <c r="I25" i="15"/>
  <c r="J25" i="15" s="1"/>
  <c r="I26" i="15"/>
  <c r="J26" i="15" s="1"/>
  <c r="I27" i="15"/>
  <c r="J27" i="15" s="1"/>
  <c r="I28" i="15"/>
  <c r="J28" i="15" s="1"/>
  <c r="I29" i="15"/>
  <c r="J29" i="15" s="1"/>
  <c r="I30" i="15"/>
  <c r="J30" i="15" s="1"/>
  <c r="I31" i="15"/>
  <c r="J31" i="15" s="1"/>
  <c r="I6" i="15"/>
  <c r="J6" i="15" s="1"/>
  <c r="E58" i="19"/>
  <c r="E57" i="19"/>
  <c r="E56" i="19"/>
  <c r="E55" i="19"/>
  <c r="E54" i="19"/>
  <c r="E53" i="19"/>
  <c r="E52" i="19"/>
  <c r="E51" i="19"/>
  <c r="E50" i="19"/>
  <c r="E49" i="19"/>
  <c r="D48" i="19"/>
  <c r="E48" i="19" s="1"/>
  <c r="D47" i="19"/>
  <c r="E47" i="19" s="1"/>
  <c r="R4" i="19"/>
  <c r="R3" i="19"/>
  <c r="D46" i="19"/>
  <c r="E46" i="19" s="1"/>
  <c r="D45" i="19"/>
  <c r="E45" i="19" s="1"/>
  <c r="D44" i="19"/>
  <c r="E44" i="19" s="1"/>
  <c r="D43" i="19"/>
  <c r="E43" i="19" s="1"/>
  <c r="D42" i="19"/>
  <c r="E42" i="19" s="1"/>
  <c r="D41" i="19"/>
  <c r="E41" i="19" s="1"/>
  <c r="D40" i="19"/>
  <c r="E40" i="19" s="1"/>
  <c r="D39" i="19"/>
  <c r="E39" i="19" s="1"/>
  <c r="D38" i="19"/>
  <c r="E38" i="19" s="1"/>
  <c r="D37" i="19"/>
  <c r="E37" i="19" s="1"/>
  <c r="D36" i="19"/>
  <c r="E36" i="19" s="1"/>
  <c r="R2" i="19"/>
  <c r="D35" i="19"/>
  <c r="E35" i="19" s="1"/>
  <c r="D34" i="19"/>
  <c r="E34" i="19" s="1"/>
  <c r="D33" i="19"/>
  <c r="E33" i="19" s="1"/>
  <c r="D32" i="19"/>
  <c r="E32" i="19" s="1"/>
  <c r="D31" i="19"/>
  <c r="E31" i="19" s="1"/>
  <c r="D30" i="19"/>
  <c r="E30" i="19" s="1"/>
  <c r="D29" i="19"/>
  <c r="E29" i="19" s="1"/>
  <c r="D28" i="19"/>
  <c r="E28" i="19" s="1"/>
  <c r="D27" i="19"/>
  <c r="E27" i="19" s="1"/>
  <c r="D26" i="19"/>
  <c r="E26" i="19" s="1"/>
  <c r="D25" i="19"/>
  <c r="E25" i="19" s="1"/>
  <c r="D24" i="19"/>
  <c r="E24" i="19" s="1"/>
  <c r="D23" i="19"/>
  <c r="E23" i="19" s="1"/>
  <c r="D22" i="19"/>
  <c r="E22" i="19" s="1"/>
  <c r="D21" i="19"/>
  <c r="E21" i="19" s="1"/>
  <c r="D20" i="19"/>
  <c r="E20" i="19" s="1"/>
  <c r="D19" i="19"/>
  <c r="E19" i="19" s="1"/>
  <c r="D18" i="19"/>
  <c r="E18" i="19" s="1"/>
  <c r="D17" i="19"/>
  <c r="E17" i="19" s="1"/>
  <c r="D16" i="19"/>
  <c r="E16" i="19" s="1"/>
  <c r="D15" i="19"/>
  <c r="E15" i="19" s="1"/>
  <c r="D14" i="19"/>
  <c r="E14" i="19" s="1"/>
  <c r="D13" i="19"/>
  <c r="E13" i="19" s="1"/>
  <c r="D12" i="19"/>
  <c r="E12" i="19" s="1"/>
  <c r="D11" i="19"/>
  <c r="E11" i="19" s="1"/>
  <c r="D10" i="19"/>
  <c r="E10" i="19" s="1"/>
  <c r="D9" i="19"/>
  <c r="E9" i="19" s="1"/>
  <c r="D8" i="19"/>
  <c r="E8" i="19" s="1"/>
  <c r="D7" i="19"/>
  <c r="E7" i="19" s="1"/>
  <c r="D6" i="19"/>
  <c r="E6" i="19" s="1"/>
  <c r="D5" i="19"/>
  <c r="E5" i="19" s="1"/>
  <c r="D4" i="19"/>
  <c r="E4" i="19" s="1"/>
  <c r="D3" i="19"/>
  <c r="E3" i="19" s="1"/>
  <c r="D2" i="19"/>
  <c r="E2" i="19" s="1"/>
  <c r="H30" i="17" l="1"/>
  <c r="J32" i="15"/>
  <c r="H30" i="16"/>
  <c r="C7" i="14"/>
  <c r="T2" i="19"/>
  <c r="T4" i="19"/>
  <c r="T3" i="19"/>
  <c r="C6" i="14" l="1"/>
  <c r="C5" i="14"/>
  <c r="C9" i="1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Ginta Samulienė</author>
  </authors>
  <commentList>
    <comment ref="B15" authorId="0" shapeId="0" xr:uid="{1D899F3A-92AB-45E7-84EA-C70A570C5A34}">
      <text>
        <r>
          <rPr>
            <sz val="9"/>
            <color indexed="81"/>
            <rFont val="Tahoma"/>
            <family val="2"/>
            <charset val="186"/>
          </rPr>
          <t>Pildoma, jei įmonė informaciją LEA teikia pirmą kartą.</t>
        </r>
      </text>
    </comment>
    <comment ref="C15" authorId="0" shapeId="0" xr:uid="{B5452D1C-D1A0-43B2-93E7-F8D3D94072B3}">
      <text>
        <r>
          <rPr>
            <sz val="9"/>
            <color indexed="81"/>
            <rFont val="Tahoma"/>
            <family val="2"/>
            <charset val="186"/>
          </rPr>
          <t>Pildoma, jei įmonė informaciją LEA teikia pirmą kartą.</t>
        </r>
      </text>
    </comment>
  </commentList>
</comments>
</file>

<file path=xl/sharedStrings.xml><?xml version="1.0" encoding="utf-8"?>
<sst xmlns="http://schemas.openxmlformats.org/spreadsheetml/2006/main" count="434" uniqueCount="215">
  <si>
    <t xml:space="preserve">Informavimo apie įmonės metinį galutinės energijos suvartojimo formos pildymo instrukcija: </t>
  </si>
  <si>
    <r>
      <rPr>
        <b/>
        <sz val="11"/>
        <rFont val="Calibri"/>
        <family val="2"/>
        <charset val="186"/>
        <scheme val="minor"/>
      </rPr>
      <t>1.</t>
    </r>
    <r>
      <rPr>
        <sz val="11"/>
        <rFont val="Calibri"/>
        <family val="2"/>
        <scheme val="minor"/>
      </rPr>
      <t xml:space="preserve"> Kai žinomi įmonės metiniai galutinės energijos suvartojimai GWh atskiriems metams, reikia tužpildyti tik darbalapį "Informavimo forma".</t>
    </r>
  </si>
  <si>
    <r>
      <rPr>
        <b/>
        <sz val="11"/>
        <color rgb="FF000000"/>
        <rFont val="Calibri"/>
        <family val="2"/>
        <charset val="186"/>
        <scheme val="minor"/>
      </rPr>
      <t xml:space="preserve">2. </t>
    </r>
    <r>
      <rPr>
        <sz val="11"/>
        <color rgb="FF000000"/>
        <rFont val="Calibri"/>
        <family val="2"/>
        <charset val="186"/>
        <scheme val="minor"/>
      </rPr>
      <t xml:space="preserve">Kai reikia apskaičiuoti įmonės metinius galutinės energijos suvartojimus GWh atskiriems metams, galima tai atlikti:
  </t>
    </r>
    <r>
      <rPr>
        <b/>
        <sz val="11"/>
        <color rgb="FF000000"/>
        <rFont val="Calibri"/>
        <family val="2"/>
        <charset val="186"/>
        <scheme val="minor"/>
      </rPr>
      <t xml:space="preserve"> 2.1. </t>
    </r>
    <r>
      <rPr>
        <sz val="11"/>
        <color rgb="FF000000"/>
        <rFont val="Calibri"/>
        <family val="2"/>
        <charset val="186"/>
        <scheme val="minor"/>
      </rPr>
      <t xml:space="preserve"> Užpildyti darbalapius "1. Pastatai ir patalpos", "2. Transportas", "3. Įrenginiai ir tech. procesai". 
  </t>
    </r>
    <r>
      <rPr>
        <b/>
        <sz val="11"/>
        <color rgb="FF000000"/>
        <rFont val="Calibri"/>
        <family val="2"/>
        <charset val="186"/>
        <scheme val="minor"/>
      </rPr>
      <t xml:space="preserve"> 2.2.</t>
    </r>
    <r>
      <rPr>
        <sz val="11"/>
        <color rgb="FF000000"/>
        <rFont val="Calibri"/>
        <family val="2"/>
        <charset val="186"/>
        <scheme val="minor"/>
      </rPr>
      <t xml:space="preserve">  Suvesti duomenys automatiškai sumuojami ir perkeliami į darbalapį "Suvestinė".
  </t>
    </r>
    <r>
      <rPr>
        <b/>
        <sz val="11"/>
        <color rgb="FF000000"/>
        <rFont val="Calibri"/>
        <family val="2"/>
        <charset val="186"/>
        <scheme val="minor"/>
      </rPr>
      <t xml:space="preserve"> 2.3.</t>
    </r>
    <r>
      <rPr>
        <sz val="11"/>
        <color rgb="FF000000"/>
        <rFont val="Calibri"/>
        <family val="2"/>
        <charset val="186"/>
        <scheme val="minor"/>
      </rPr>
      <t xml:space="preserve">  Gautus duomenis iš darbalapio "Suvestinė" reikia perkelti į darbalapį "Informavimo forma" (nėra automatinio perklėlimo).</t>
    </r>
  </si>
  <si>
    <t>Rekomenduojama informavimo*, apie įmonių metinį galutinės energijos suvartojimą, forma</t>
  </si>
  <si>
    <t>Pildymo data</t>
  </si>
  <si>
    <t>Įmonės pavadinimas </t>
  </si>
  <si>
    <t>Juridinio asmens kodas </t>
  </si>
  <si>
    <t>Ekonominės veiklos rūšių klasifikatorius (EVRK 2.1 red.**)</t>
  </si>
  <si>
    <t>Įmonės adresas</t>
  </si>
  <si>
    <t>Savivaldybė</t>
  </si>
  <si>
    <t>Įmonės kontaktinis asmuo</t>
  </si>
  <si>
    <t>Įmonės kontaktinio asmens telefono nr.</t>
  </si>
  <si>
    <t>Įmonės kontaktinio asmens el. pašto adresas</t>
  </si>
  <si>
    <r>
      <t>Metinis </t>
    </r>
    <r>
      <rPr>
        <b/>
        <sz val="11"/>
        <rFont val="Calibri"/>
        <family val="2"/>
        <charset val="186"/>
        <scheme val="minor"/>
      </rPr>
      <t>galutinės</t>
    </r>
    <r>
      <rPr>
        <sz val="11"/>
        <rFont val="Calibri"/>
        <family val="2"/>
        <charset val="186"/>
        <scheme val="minor"/>
      </rPr>
      <t> energijos suvartojimas, </t>
    </r>
    <r>
      <rPr>
        <b/>
        <sz val="11"/>
        <rFont val="Calibri"/>
        <family val="2"/>
        <charset val="186"/>
        <scheme val="minor"/>
      </rPr>
      <t>GWh</t>
    </r>
    <r>
      <rPr>
        <sz val="11"/>
        <rFont val="Calibri"/>
        <family val="2"/>
        <charset val="186"/>
        <scheme val="minor"/>
      </rPr>
      <t> </t>
    </r>
  </si>
  <si>
    <r>
      <t>Vidutinis metinis </t>
    </r>
    <r>
      <rPr>
        <b/>
        <sz val="11"/>
        <rFont val="Calibri"/>
        <family val="2"/>
        <charset val="186"/>
        <scheme val="minor"/>
      </rPr>
      <t>galutinės</t>
    </r>
    <r>
      <rPr>
        <sz val="11"/>
        <rFont val="Calibri"/>
        <family val="2"/>
        <charset val="186"/>
        <scheme val="minor"/>
      </rPr>
      <t> energijos suvartojimas per paskutinius 3 metus, </t>
    </r>
    <r>
      <rPr>
        <b/>
        <sz val="11"/>
        <rFont val="Calibri"/>
        <family val="2"/>
        <charset val="186"/>
        <scheme val="minor"/>
      </rPr>
      <t>GWh</t>
    </r>
    <r>
      <rPr>
        <sz val="11"/>
        <rFont val="Calibri"/>
        <family val="2"/>
        <charset val="186"/>
        <scheme val="minor"/>
      </rPr>
      <t> </t>
    </r>
  </si>
  <si>
    <t>* Pagal Lietuvos Respublikos energijos vartojimo efektyvumo didinimo įstatymo 13 straipsnio 3 dalį. </t>
  </si>
  <si>
    <t>** Ūkio subjektų ekonominės veiklos rūšių ir institucinių sektorių paieška</t>
  </si>
  <si>
    <t>Įmonės energijos sąnaudos*, GWh/metus</t>
  </si>
  <si>
    <t>1. Pastatai ir patalpos</t>
  </si>
  <si>
    <t>2. Transportas</t>
  </si>
  <si>
    <t>3. Įrenginiai ir tech procesai</t>
  </si>
  <si>
    <t>4. Kita</t>
  </si>
  <si>
    <t>Iš viso, GWh/metus</t>
  </si>
  <si>
    <t>* - 1.-3. duomenys perkeliami automatiškai, 4. reikalinga suvesti, jei yra.</t>
  </si>
  <si>
    <t>Kuro ir energijos rūšis</t>
  </si>
  <si>
    <t>Mato vnt.</t>
  </si>
  <si>
    <t>Tankis, t/l</t>
  </si>
  <si>
    <t>MWh</t>
  </si>
  <si>
    <t>GWh</t>
  </si>
  <si>
    <t>Įmonės energijos sąnaudos pastatuose ir / arba patalpose</t>
  </si>
  <si>
    <t>Eil. Nr.</t>
  </si>
  <si>
    <t>Pastato (pastato dalies) adresas</t>
  </si>
  <si>
    <t>Elektros energijos sąnaudos, 
MWh/per metus</t>
  </si>
  <si>
    <t xml:space="preserve">Šiluminės energijos (CŠT*) sąnaudos, MWh/per metus </t>
  </si>
  <si>
    <t>Kuro energijos sąnaudos**</t>
  </si>
  <si>
    <t>Energijos sąnaudos, MWh/per metus  (bendras kiekis)</t>
  </si>
  <si>
    <t>Pastabos</t>
  </si>
  <si>
    <t>Kuro rūšis</t>
  </si>
  <si>
    <t>Kiekis</t>
  </si>
  <si>
    <t>Iš viso MWh/per metus</t>
  </si>
  <si>
    <t>Iš viso pastatuose ir patalpose, GWh/metus:</t>
  </si>
  <si>
    <t>* - Centralizuotas šilumos tiekimas.</t>
  </si>
  <si>
    <t>**- Energijos matavimo vienetų konvertavimui naudojamos 2018 m. gruodžio 19 d. Komisijos įgyvendinimo reglamento (ES) 2018/2066 VI priede nustatytos vertės, nesant naudojamos Statistikos departamento prie Lietuvos Respublikos Vyriausybės generalinio direktoriaus 2004 m. lapkričio 24 d. įsakymu Nr. DĮ-228 "Dėl Kuro ir energijos balanso sudarymo metodikos patvirtinimo" 4 priede patvirtintos lyginamosios kuro kaloringumo vertės.</t>
  </si>
  <si>
    <t>Įmonės energijos sąnaudos transporte</t>
  </si>
  <si>
    <r>
      <t xml:space="preserve">Transporto priemonė
</t>
    </r>
    <r>
      <rPr>
        <b/>
        <sz val="11"/>
        <color theme="0"/>
        <rFont val="Calibri"/>
        <family val="2"/>
        <charset val="186"/>
        <scheme val="minor"/>
      </rPr>
      <t>(valst. Nr. ar kt. identifikacija)</t>
    </r>
  </si>
  <si>
    <t>Transporto priemonių skaičius, 
vnt.</t>
  </si>
  <si>
    <t xml:space="preserve">Degalų tipas </t>
  </si>
  <si>
    <t>Mato
 vnt.</t>
  </si>
  <si>
    <t>Iš viso              MWh/per metus*</t>
  </si>
  <si>
    <t xml:space="preserve">Pastabos </t>
  </si>
  <si>
    <t>Iš viso transporte, GWh/metus:</t>
  </si>
  <si>
    <t>*- Energijos matavimo vienetų konvertavimui naudojamos 2018 m. gruodžio 19 d. Komisijos įgyvendinimo reglamento (ES) 2018/2066 VI priede nustatytos vertės, nesant naudojamos Statistikos departamento prie Lietuvos Respublikos Vyriausybės generalinio direktoriaus 2004 m. lapkričio 24 d. įsakymu Nr. DĮ-228 "Dėl Kuro ir energijos balanso sudarymo metodikos patvirtinimo" 4 priede patvirtintos lyginamosios kuro kaloringumo vertės. Automobilinio benzino tankio faktorius 0,0007474 t/l ir gazolių ir (arba) dyzelino tankio faktorius 0,0008347 t/l taikomas pagal Aplinkos apsaugos agentūros skelbiamas vertes "Lietuvoje taikomos kuro grynosios šiluminės vertės ir išmetamų teršalų faktoriai".</t>
  </si>
  <si>
    <t>Įmonės energijos sąnaudos įrenginiuose ir technologiniuose procesuose</t>
  </si>
  <si>
    <t>Eil.Nr.</t>
  </si>
  <si>
    <r>
      <t xml:space="preserve">Įranga ar technologinis procesas
</t>
    </r>
    <r>
      <rPr>
        <b/>
        <sz val="11"/>
        <color theme="0"/>
        <rFont val="Calibri"/>
        <family val="2"/>
        <charset val="186"/>
        <scheme val="minor"/>
      </rPr>
      <t>(aprašymas kt. identifikacija)</t>
    </r>
  </si>
  <si>
    <t>Kiekis, vnt.</t>
  </si>
  <si>
    <t>Kuro ir / arba energijos rūšis</t>
  </si>
  <si>
    <t>Energijos sąnaudos, MWh/per metus (bendras kiekis)*</t>
  </si>
  <si>
    <t>Iš viso įrenginiuose ir technoologiniame procese, GWh/metus:</t>
  </si>
  <si>
    <t>*- Energijos matavimo vienetų konvertavimui naudojamos 2018 m. gruodžio 19 d. Komisijos įgyvendinimo reglamento (ES) 2018/2066 VI priede nustatytos vertės, nesant naudojamos Statistikos departamento prie Lietuvos Respublikos Vyriausybės generalinio direktoriaus 2004 m. lapkričio 24 d. įsakymu Nr. DĮ-228 "Dėl Kuro ir energijos balanso sudarymo metodikos patvirtinimo" 4 priede patvirtintos lyginamosios kuro kaloringumo vertės. Automobilinio benzino tankio faktorius 0,0007474 t/l ir gazolių ir (arba) dyzelino tankio faktorius 0,0008347 t/l taikomas pagal Aplinkos apsaugos agentūros skelbiamas vertes  "Lietuvoje taikomos kuro grynosios šiluminės vertės ir išmetamų teršalų faktoriai".</t>
  </si>
  <si>
    <t>Akmenės r.</t>
  </si>
  <si>
    <t>Alytaus m. sav.</t>
  </si>
  <si>
    <t>Alytaus r.</t>
  </si>
  <si>
    <t>Anykščių r.</t>
  </si>
  <si>
    <t>Birštono sav.</t>
  </si>
  <si>
    <t>Biržų r.</t>
  </si>
  <si>
    <t>Druskininkų sav.</t>
  </si>
  <si>
    <t>Elektrėnų sav.</t>
  </si>
  <si>
    <t>Ignalinos r.</t>
  </si>
  <si>
    <t>Jonavos r.</t>
  </si>
  <si>
    <t>Joniškio r.</t>
  </si>
  <si>
    <t>Jurbarko r.</t>
  </si>
  <si>
    <t>Kaišiadorių r.</t>
  </si>
  <si>
    <t>Kalvarijos sav.</t>
  </si>
  <si>
    <t>Kauno m. sav.</t>
  </si>
  <si>
    <t>Kauno r.</t>
  </si>
  <si>
    <t>Kazlų Rūdos sav.</t>
  </si>
  <si>
    <t>Kelmės r.</t>
  </si>
  <si>
    <t>Kėdainių r.</t>
  </si>
  <si>
    <t>Klaipėdos m. sav.</t>
  </si>
  <si>
    <t>Klaipėdos r.</t>
  </si>
  <si>
    <t>Kretingos r.</t>
  </si>
  <si>
    <t>Kupiškio r.</t>
  </si>
  <si>
    <t>Lazdijų r.</t>
  </si>
  <si>
    <t>Marijampolės sav.</t>
  </si>
  <si>
    <t>Mažeikių r.</t>
  </si>
  <si>
    <t>Molėtų r.</t>
  </si>
  <si>
    <t>Neringos sav.</t>
  </si>
  <si>
    <t>Pagėgių sav.</t>
  </si>
  <si>
    <t>Pakruojo r.</t>
  </si>
  <si>
    <t>Palangos m. sav.</t>
  </si>
  <si>
    <t>Panevėžio m. sav.</t>
  </si>
  <si>
    <t>Panevėžio r.</t>
  </si>
  <si>
    <t>Pasvalio r.</t>
  </si>
  <si>
    <t>Plungės r.</t>
  </si>
  <si>
    <t>Prienų r.</t>
  </si>
  <si>
    <t>Radviliškio r.</t>
  </si>
  <si>
    <t>Raseinių r.</t>
  </si>
  <si>
    <t>Rietavo sav.</t>
  </si>
  <si>
    <t>Rokiškio r.</t>
  </si>
  <si>
    <t>Skuodo r.</t>
  </si>
  <si>
    <t>Šakių r.</t>
  </si>
  <si>
    <t>Šalčininkų r.</t>
  </si>
  <si>
    <t>Šiaulių m. sav.</t>
  </si>
  <si>
    <t>Šiaulių r.</t>
  </si>
  <si>
    <t>Šilalės r.</t>
  </si>
  <si>
    <t>Šilutės r.</t>
  </si>
  <si>
    <t>Širvintų r.</t>
  </si>
  <si>
    <t>Švenčionių r.</t>
  </si>
  <si>
    <t>Tauragės r.</t>
  </si>
  <si>
    <t>Telšių r.</t>
  </si>
  <si>
    <t>Trakų r.</t>
  </si>
  <si>
    <t>Ukmergės r.</t>
  </si>
  <si>
    <t>Utenos r.</t>
  </si>
  <si>
    <t>Varėnos r.</t>
  </si>
  <si>
    <t>Vilkaviškio r.</t>
  </si>
  <si>
    <t>Vilniaus m. sav.</t>
  </si>
  <si>
    <t>Vilniaus r.</t>
  </si>
  <si>
    <t>Visagino m. sav.</t>
  </si>
  <si>
    <t>Zarasų r.</t>
  </si>
  <si>
    <t>Kuro tipo aprašymas</t>
  </si>
  <si>
    <t>Išmetamųjų teršalų faktorius (t CO 2 /TJ)</t>
  </si>
  <si>
    <t>Apatinis šilumingumas (TJ/Gg)</t>
  </si>
  <si>
    <t>TJ/t</t>
  </si>
  <si>
    <t>MWh/t</t>
  </si>
  <si>
    <t>Šaltinis</t>
  </si>
  <si>
    <t>Matas</t>
  </si>
  <si>
    <t>Papildomas matas</t>
  </si>
  <si>
    <t>Tankis t/l</t>
  </si>
  <si>
    <t>Apatinis šilumin­gumas (TJ/Gg)</t>
  </si>
  <si>
    <t>Naftos žaliava</t>
  </si>
  <si>
    <t>ANNEX VI</t>
  </si>
  <si>
    <t>t</t>
  </si>
  <si>
    <t>Pramoninės atliekos</t>
  </si>
  <si>
    <t>netaik.</t>
  </si>
  <si>
    <t>Orimulsija</t>
  </si>
  <si>
    <t>Panaudotos padangos</t>
  </si>
  <si>
    <t>Suskystintos gamtinės dujos</t>
  </si>
  <si>
    <t xml:space="preserve">KOMISIJOS ĮGYVENDINIMO REGLAMENTAS (ES) 2018/2066 2018 m. gruodžio 19 d. dėl išmetamų šiltnamio efektą sukeliančių dujų kiekio stebėsenos ir bataskaitų teikimo pagal Europos Parlamento ir Tarybos direktyvą 2003/87/EB, kuriuo iš dalies keičiamas Komisijos reglamentas (ES) Nr. 601/2012 </t>
  </si>
  <si>
    <t xml:space="preserve">Komunalinės atliekos (ne biomasės anglies dalis) </t>
  </si>
  <si>
    <t>Automobilinis benzinas</t>
  </si>
  <si>
    <t>l</t>
  </si>
  <si>
    <t>https://eur-lex.europa.eu/legal-content/LT/TXT/PDF/?uri=CELEX:02018R2066-20240101</t>
  </si>
  <si>
    <t>Žibalas (išskyrus reaktyvinį žibalą)</t>
  </si>
  <si>
    <t>Skalūnų alyva</t>
  </si>
  <si>
    <t>1 TJ -&gt; 277,8 MWh</t>
  </si>
  <si>
    <t>Gazolis ir (arba) dyzelinas</t>
  </si>
  <si>
    <t>IEA Unit Converter</t>
  </si>
  <si>
    <t>Mazuto distiliavimo likutis</t>
  </si>
  <si>
    <t>https://www.iea.org/data-and-statistics/data-tools/unit-converter</t>
  </si>
  <si>
    <t>Suskystintosios naftos dujos</t>
  </si>
  <si>
    <t>Etanas</t>
  </si>
  <si>
    <t>DĮ-154</t>
  </si>
  <si>
    <t>Pirminis benzinas</t>
  </si>
  <si>
    <t>Dėl Statistikos departamento prie Lietuvos Respublikos Vyriausybės generalinio direktoriaus 2004 m. lapkričio 24 d. įsakymo Nr. DĮ-228 "Dėl Kuro ir energijos balanso sudarymo metodikos patvirtinimo" pakeitimo</t>
  </si>
  <si>
    <t>Bitumas</t>
  </si>
  <si>
    <t>https://e-seimas.lrs.lt/portal/legalAct/lt/TAD/TAIS.325751</t>
  </si>
  <si>
    <t>Tepalai</t>
  </si>
  <si>
    <t>Naftos koksas</t>
  </si>
  <si>
    <t>Lietuvoje taikomos kuro grynosios šiluminės vertės ir išmetamų teršalų faktoriai</t>
  </si>
  <si>
    <t>Naftos perdirbimo įmonių žaliava</t>
  </si>
  <si>
    <t>https://aaa.lrv.lt/lt/veiklos-sritys/siltnamio-efekta-sukeliancios-dujos-1/es-atl-prekybos-sistema/lietuvoje-taikomos-kuro-grynosios-silumines-vertes-ir-ismetamu-tersalu-faktoriai/</t>
  </si>
  <si>
    <t>Naftos perdirbimo įmonių dujos</t>
  </si>
  <si>
    <t>Parafinas</t>
  </si>
  <si>
    <t>Vaitspiritas ir SBP</t>
  </si>
  <si>
    <t>Kiti naftos produktai</t>
  </si>
  <si>
    <t>Antracitas</t>
  </si>
  <si>
    <t>Atrinkti sąrašai:</t>
  </si>
  <si>
    <t>Papildomi matai:</t>
  </si>
  <si>
    <t>Koksinės anglys</t>
  </si>
  <si>
    <t>PASTATAI</t>
  </si>
  <si>
    <t>TRANSPORTAS</t>
  </si>
  <si>
    <t>ITP</t>
  </si>
  <si>
    <t>Gamtinės dujos</t>
  </si>
  <si>
    <t>Elektros energija</t>
  </si>
  <si>
    <t>Centralizuoti šilumos tinklai</t>
  </si>
  <si>
    <t>Kiti</t>
  </si>
  <si>
    <t>Kitos bituminės akmens anglys</t>
  </si>
  <si>
    <t>Subbituminės akmens anglys</t>
  </si>
  <si>
    <r>
      <t>m</t>
    </r>
    <r>
      <rPr>
        <vertAlign val="superscript"/>
        <sz val="11"/>
        <color theme="1"/>
        <rFont val="Calibri"/>
        <family val="2"/>
        <charset val="186"/>
        <scheme val="minor"/>
      </rPr>
      <t>3</t>
    </r>
  </si>
  <si>
    <t>Lignitas</t>
  </si>
  <si>
    <t>Mediena; medienos atliekos</t>
  </si>
  <si>
    <t>Skalūnų alyva ir gudroniniai smėliai</t>
  </si>
  <si>
    <t>Akmens anglių briketai</t>
  </si>
  <si>
    <t>Kokso krosnių koksas ir lignito koksas</t>
  </si>
  <si>
    <t>Skystasis kuras (mazutas)</t>
  </si>
  <si>
    <t>Biodujos</t>
  </si>
  <si>
    <t>Dujinis koksas</t>
  </si>
  <si>
    <t>Žibalo tipo reaktyvinių variklių kuras</t>
  </si>
  <si>
    <t>Kitos biodujos</t>
  </si>
  <si>
    <t>Akmens anglių degutas</t>
  </si>
  <si>
    <t>Benzino tipo reaktyvinių variklių kuras</t>
  </si>
  <si>
    <t>Dujų gamyklos dujos</t>
  </si>
  <si>
    <t>Akmens anglys</t>
  </si>
  <si>
    <t>Biobenzinas</t>
  </si>
  <si>
    <t>Koksavimo dujos</t>
  </si>
  <si>
    <t>Rusvosios anglys</t>
  </si>
  <si>
    <t>Biodyzelinas</t>
  </si>
  <si>
    <t>Aukštakrosnių dujos</t>
  </si>
  <si>
    <t>Kiti skystieji biodegalai</t>
  </si>
  <si>
    <t>Deguoninių plieno aukštakrosnių dujos</t>
  </si>
  <si>
    <t>Durpės</t>
  </si>
  <si>
    <t>Durpių briketai</t>
  </si>
  <si>
    <t>Alyvų atliekos</t>
  </si>
  <si>
    <t>Koksas</t>
  </si>
  <si>
    <t>—</t>
  </si>
  <si>
    <t>Kita pirminė kietoji biomasė</t>
  </si>
  <si>
    <t>Nesuskystintos naftos dujos</t>
  </si>
  <si>
    <t>Medžio anglys</t>
  </si>
  <si>
    <t>Sąvartynų dujos</t>
  </si>
  <si>
    <t>Dumblo dujos</t>
  </si>
  <si>
    <t>Anglies monoksidas</t>
  </si>
  <si>
    <t>Metanas</t>
  </si>
  <si>
    <t>Siera (iš naftos)</t>
  </si>
  <si>
    <t>Nėra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</si>
</sst>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00"/>
    <numFmt numFmtId="165" formatCode="0.00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charset val="186"/>
      <scheme val="minor"/>
    </font>
    <font>
      <sz val="14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vertAlign val="superscript"/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sz val="14"/>
      <color rgb="FF000000"/>
      <name val="Calibri"/>
      <family val="2"/>
      <charset val="186"/>
      <scheme val="minor"/>
    </font>
    <font>
      <b/>
      <sz val="30"/>
      <color rgb="FF6E62B4"/>
      <name val="Arial"/>
      <family val="2"/>
      <charset val="186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charset val="186"/>
      <scheme val="minor"/>
    </font>
    <font>
      <b/>
      <sz val="12"/>
      <color theme="0"/>
      <name val="Calibri"/>
      <family val="2"/>
      <scheme val="minor"/>
    </font>
    <font>
      <sz val="9"/>
      <color indexed="81"/>
      <name val="Tahoma"/>
      <family val="2"/>
      <charset val="186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charset val="186"/>
      <scheme val="minor"/>
    </font>
    <font>
      <b/>
      <sz val="14"/>
      <color rgb="FF6E62B4"/>
      <name val="Calibri"/>
      <family val="2"/>
      <scheme val="minor"/>
    </font>
    <font>
      <b/>
      <sz val="11"/>
      <color rgb="FF000000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b/>
      <sz val="12"/>
      <color rgb="FF000000"/>
      <name val="Times New Roman"/>
      <family val="1"/>
      <charset val="186"/>
    </font>
  </fonts>
  <fills count="10">
    <fill>
      <patternFill patternType="none"/>
    </fill>
    <fill>
      <patternFill patternType="gray125"/>
    </fill>
    <fill>
      <patternFill patternType="solid">
        <fgColor rgb="FFF0F4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BDB8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/>
        <bgColor theme="9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6E62B4"/>
      </left>
      <right style="medium">
        <color rgb="FF6E62B4"/>
      </right>
      <top style="medium">
        <color rgb="FF6E62B4"/>
      </top>
      <bottom style="medium">
        <color rgb="FF6E62B4"/>
      </bottom>
      <diagonal/>
    </border>
    <border>
      <left style="medium">
        <color rgb="FF6E62B4"/>
      </left>
      <right style="medium">
        <color rgb="FF6E62B4"/>
      </right>
      <top/>
      <bottom style="medium">
        <color rgb="FF6E62B4"/>
      </bottom>
      <diagonal/>
    </border>
    <border>
      <left style="medium">
        <color rgb="FF6E62B4"/>
      </left>
      <right style="thin">
        <color indexed="64"/>
      </right>
      <top/>
      <bottom style="thin">
        <color indexed="64"/>
      </bottom>
      <diagonal/>
    </border>
    <border>
      <left style="medium">
        <color rgb="FF6E62B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6E62B4"/>
      </left>
      <right style="thin">
        <color indexed="64"/>
      </right>
      <top style="thin">
        <color indexed="64"/>
      </top>
      <bottom style="medium">
        <color rgb="FF6E62B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6E62B4"/>
      </bottom>
      <diagonal/>
    </border>
    <border>
      <left/>
      <right style="medium">
        <color rgb="FF6E62B4"/>
      </right>
      <top style="medium">
        <color rgb="FF6E62B4"/>
      </top>
      <bottom style="medium">
        <color rgb="FF6E62B4"/>
      </bottom>
      <diagonal/>
    </border>
    <border>
      <left style="medium">
        <color rgb="FF6E62B4"/>
      </left>
      <right/>
      <top style="medium">
        <color rgb="FF6E62B4"/>
      </top>
      <bottom style="thin">
        <color rgb="FF6E62B4"/>
      </bottom>
      <diagonal/>
    </border>
    <border>
      <left style="medium">
        <color rgb="FF6E62B4"/>
      </left>
      <right/>
      <top style="thin">
        <color rgb="FF6E62B4"/>
      </top>
      <bottom style="medium">
        <color rgb="FF6E62B4"/>
      </bottom>
      <diagonal/>
    </border>
    <border>
      <left style="medium">
        <color rgb="FF6E62B4"/>
      </left>
      <right style="medium">
        <color rgb="FF6E62B4"/>
      </right>
      <top style="medium">
        <color rgb="FF6E62B4"/>
      </top>
      <bottom style="thin">
        <color rgb="FF6E62B4"/>
      </bottom>
      <diagonal/>
    </border>
    <border>
      <left style="medium">
        <color rgb="FF6E62B4"/>
      </left>
      <right style="medium">
        <color rgb="FF6E62B4"/>
      </right>
      <top style="thin">
        <color rgb="FF6E62B4"/>
      </top>
      <bottom style="medium">
        <color rgb="FF6E62B4"/>
      </bottom>
      <diagonal/>
    </border>
    <border>
      <left style="medium">
        <color rgb="FF6E62B4"/>
      </left>
      <right/>
      <top style="medium">
        <color rgb="FF6E62B4"/>
      </top>
      <bottom style="medium">
        <color rgb="FF6E62B4"/>
      </bottom>
      <diagonal/>
    </border>
    <border>
      <left style="medium">
        <color rgb="FF6E62B4"/>
      </left>
      <right style="medium">
        <color rgb="FF6E62B4"/>
      </right>
      <top/>
      <bottom style="thin">
        <color indexed="64"/>
      </bottom>
      <diagonal/>
    </border>
    <border>
      <left style="medium">
        <color rgb="FF6E62B4"/>
      </left>
      <right/>
      <top style="thin">
        <color rgb="FF6E62B4"/>
      </top>
      <bottom style="thin">
        <color rgb="FF6E62B4"/>
      </bottom>
      <diagonal/>
    </border>
    <border>
      <left style="medium">
        <color rgb="FF6E62B4"/>
      </left>
      <right style="medium">
        <color rgb="FF6E62B4"/>
      </right>
      <top style="thin">
        <color rgb="FF6E62B4"/>
      </top>
      <bottom style="thin">
        <color rgb="FF6E62B4"/>
      </bottom>
      <diagonal/>
    </border>
    <border>
      <left style="medium">
        <color rgb="FF6E62B4"/>
      </left>
      <right style="medium">
        <color rgb="FF6E62B4"/>
      </right>
      <top/>
      <bottom style="thin">
        <color rgb="FF6E62B4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medium">
        <color rgb="FF6E62B4"/>
      </left>
      <right style="thin">
        <color rgb="FF6E62B4"/>
      </right>
      <top style="medium">
        <color rgb="FF6E62B4"/>
      </top>
      <bottom style="medium">
        <color rgb="FF6E62B4"/>
      </bottom>
      <diagonal/>
    </border>
    <border>
      <left style="thin">
        <color rgb="FF6E62B4"/>
      </left>
      <right style="thin">
        <color rgb="FF6E62B4"/>
      </right>
      <top style="medium">
        <color rgb="FF6E62B4"/>
      </top>
      <bottom style="medium">
        <color rgb="FF6E62B4"/>
      </bottom>
      <diagonal/>
    </border>
    <border>
      <left style="thin">
        <color rgb="FF6E62B4"/>
      </left>
      <right style="medium">
        <color rgb="FF6E62B4"/>
      </right>
      <top style="medium">
        <color rgb="FF6E62B4"/>
      </top>
      <bottom style="medium">
        <color rgb="FF6E62B4"/>
      </bottom>
      <diagonal/>
    </border>
    <border>
      <left style="medium">
        <color rgb="FF6E62B4"/>
      </left>
      <right style="thin">
        <color indexed="64"/>
      </right>
      <top style="medium">
        <color rgb="FF6E62B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6E62B4"/>
      </top>
      <bottom style="thin">
        <color indexed="64"/>
      </bottom>
      <diagonal/>
    </border>
    <border>
      <left style="medium">
        <color rgb="FF6E62B4"/>
      </left>
      <right style="thin">
        <color indexed="64"/>
      </right>
      <top/>
      <bottom style="medium">
        <color rgb="FF6E62B4"/>
      </bottom>
      <diagonal/>
    </border>
    <border>
      <left style="thin">
        <color indexed="64"/>
      </left>
      <right style="thin">
        <color indexed="64"/>
      </right>
      <top/>
      <bottom style="medium">
        <color rgb="FF6E62B4"/>
      </bottom>
      <diagonal/>
    </border>
    <border>
      <left style="medium">
        <color rgb="FF6E62B4"/>
      </left>
      <right style="medium">
        <color rgb="FF6E62B4"/>
      </right>
      <top style="medium">
        <color rgb="FF6E62B4"/>
      </top>
      <bottom style="thin">
        <color indexed="64"/>
      </bottom>
      <diagonal/>
    </border>
    <border>
      <left style="medium">
        <color rgb="FF6E62B4"/>
      </left>
      <right style="medium">
        <color rgb="FF6E62B4"/>
      </right>
      <top style="medium">
        <color rgb="FF6E62B4"/>
      </top>
      <bottom/>
      <diagonal/>
    </border>
  </borders>
  <cellStyleXfs count="5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2" fillId="0" borderId="0"/>
    <xf numFmtId="0" fontId="11" fillId="0" borderId="0" applyNumberFormat="0" applyFill="0" applyBorder="0" applyAlignment="0" applyProtection="0"/>
  </cellStyleXfs>
  <cellXfs count="127">
    <xf numFmtId="0" fontId="0" fillId="0" borderId="0" xfId="0"/>
    <xf numFmtId="0" fontId="4" fillId="0" borderId="0" xfId="2"/>
    <xf numFmtId="0" fontId="2" fillId="0" borderId="0" xfId="3" applyAlignment="1">
      <alignment wrapText="1"/>
    </xf>
    <xf numFmtId="0" fontId="2" fillId="0" borderId="0" xfId="3"/>
    <xf numFmtId="0" fontId="26" fillId="0" borderId="0" xfId="3" applyFont="1"/>
    <xf numFmtId="0" fontId="11" fillId="0" borderId="0" xfId="4"/>
    <xf numFmtId="0" fontId="2" fillId="7" borderId="23" xfId="3" applyFill="1" applyBorder="1"/>
    <xf numFmtId="0" fontId="2" fillId="7" borderId="24" xfId="3" applyFill="1" applyBorder="1"/>
    <xf numFmtId="0" fontId="2" fillId="7" borderId="25" xfId="3" applyFill="1" applyBorder="1"/>
    <xf numFmtId="0" fontId="2" fillId="0" borderId="23" xfId="3" applyBorder="1"/>
    <xf numFmtId="0" fontId="2" fillId="0" borderId="24" xfId="3" applyBorder="1"/>
    <xf numFmtId="0" fontId="2" fillId="0" borderId="25" xfId="3" applyBorder="1"/>
    <xf numFmtId="0" fontId="16" fillId="8" borderId="23" xfId="3" applyFont="1" applyFill="1" applyBorder="1"/>
    <xf numFmtId="0" fontId="16" fillId="8" borderId="24" xfId="3" applyFont="1" applyFill="1" applyBorder="1"/>
    <xf numFmtId="0" fontId="16" fillId="8" borderId="25" xfId="3" applyFont="1" applyFill="1" applyBorder="1"/>
    <xf numFmtId="165" fontId="2" fillId="0" borderId="0" xfId="3" applyNumberFormat="1"/>
    <xf numFmtId="0" fontId="2" fillId="6" borderId="0" xfId="3" applyFill="1"/>
    <xf numFmtId="0" fontId="2" fillId="9" borderId="0" xfId="3" applyFill="1"/>
    <xf numFmtId="0" fontId="1" fillId="0" borderId="0" xfId="3" applyFont="1" applyAlignment="1">
      <alignment wrapText="1"/>
    </xf>
    <xf numFmtId="0" fontId="0" fillId="3" borderId="0" xfId="0" applyFill="1" applyProtection="1">
      <protection hidden="1"/>
    </xf>
    <xf numFmtId="2" fontId="20" fillId="3" borderId="0" xfId="0" applyNumberFormat="1" applyFont="1" applyFill="1" applyProtection="1">
      <protection hidden="1"/>
    </xf>
    <xf numFmtId="2" fontId="19" fillId="3" borderId="0" xfId="0" applyNumberFormat="1" applyFont="1" applyFill="1" applyProtection="1">
      <protection hidden="1"/>
    </xf>
    <xf numFmtId="2" fontId="19" fillId="3" borderId="0" xfId="0" applyNumberFormat="1" applyFont="1" applyFill="1" applyAlignment="1" applyProtection="1">
      <alignment horizontal="left" vertical="top" wrapText="1"/>
      <protection hidden="1"/>
    </xf>
    <xf numFmtId="2" fontId="0" fillId="3" borderId="0" xfId="0" applyNumberFormat="1" applyFill="1" applyProtection="1">
      <protection hidden="1"/>
    </xf>
    <xf numFmtId="0" fontId="15" fillId="3" borderId="0" xfId="0" applyFont="1" applyFill="1" applyProtection="1">
      <protection hidden="1"/>
    </xf>
    <xf numFmtId="0" fontId="6" fillId="3" borderId="0" xfId="0" applyFont="1" applyFill="1" applyProtection="1">
      <protection hidden="1"/>
    </xf>
    <xf numFmtId="2" fontId="0" fillId="0" borderId="0" xfId="0" applyNumberFormat="1" applyProtection="1">
      <protection hidden="1"/>
    </xf>
    <xf numFmtId="2" fontId="13" fillId="0" borderId="0" xfId="0" applyNumberFormat="1" applyFont="1" applyProtection="1">
      <protection hidden="1"/>
    </xf>
    <xf numFmtId="2" fontId="1" fillId="0" borderId="0" xfId="0" applyNumberFormat="1" applyFont="1" applyProtection="1">
      <protection hidden="1"/>
    </xf>
    <xf numFmtId="2" fontId="12" fillId="0" borderId="0" xfId="0" applyNumberFormat="1" applyFont="1" applyAlignment="1" applyProtection="1">
      <alignment horizontal="right" vertical="center" wrapText="1"/>
      <protection hidden="1"/>
    </xf>
    <xf numFmtId="2" fontId="10" fillId="2" borderId="4" xfId="0" applyNumberFormat="1" applyFont="1" applyFill="1" applyBorder="1" applyAlignment="1" applyProtection="1">
      <alignment horizontal="left" vertical="center" wrapText="1"/>
      <protection hidden="1"/>
    </xf>
    <xf numFmtId="2" fontId="10" fillId="2" borderId="1" xfId="0" applyNumberFormat="1" applyFont="1" applyFill="1" applyBorder="1" applyAlignment="1" applyProtection="1">
      <alignment horizontal="left" vertical="center" wrapText="1"/>
      <protection hidden="1"/>
    </xf>
    <xf numFmtId="2" fontId="12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9" fillId="2" borderId="0" xfId="0" applyFont="1" applyFill="1" applyAlignment="1" applyProtection="1">
      <alignment horizontal="center"/>
      <protection hidden="1"/>
    </xf>
    <xf numFmtId="1" fontId="12" fillId="2" borderId="3" xfId="0" applyNumberFormat="1" applyFont="1" applyFill="1" applyBorder="1" applyAlignment="1" applyProtection="1">
      <alignment horizontal="center" vertical="center" wrapText="1"/>
      <protection hidden="1"/>
    </xf>
    <xf numFmtId="2" fontId="9" fillId="0" borderId="1" xfId="0" applyNumberFormat="1" applyFont="1" applyBorder="1" applyAlignment="1" applyProtection="1">
      <alignment horizontal="center" vertical="center"/>
      <protection hidden="1"/>
    </xf>
    <xf numFmtId="2" fontId="4" fillId="0" borderId="0" xfId="2" applyNumberFormat="1" applyProtection="1">
      <protection hidden="1"/>
    </xf>
    <xf numFmtId="2" fontId="15" fillId="0" borderId="0" xfId="0" applyNumberFormat="1" applyFont="1" applyAlignment="1" applyProtection="1">
      <alignment vertical="top" wrapText="1"/>
      <protection hidden="1"/>
    </xf>
    <xf numFmtId="2" fontId="0" fillId="0" borderId="0" xfId="0" applyNumberFormat="1" applyAlignment="1" applyProtection="1">
      <alignment vertical="top" wrapText="1"/>
      <protection hidden="1"/>
    </xf>
    <xf numFmtId="0" fontId="14" fillId="3" borderId="0" xfId="0" applyFont="1" applyFill="1" applyProtection="1">
      <protection hidden="1"/>
    </xf>
    <xf numFmtId="2" fontId="1" fillId="0" borderId="1" xfId="0" applyNumberFormat="1" applyFont="1" applyBorder="1" applyAlignment="1" applyProtection="1">
      <alignment horizontal="center" vertical="center"/>
      <protection locked="0" hidden="1"/>
    </xf>
    <xf numFmtId="0" fontId="5" fillId="3" borderId="0" xfId="0" applyFont="1" applyFill="1" applyProtection="1">
      <protection hidden="1"/>
    </xf>
    <xf numFmtId="0" fontId="9" fillId="3" borderId="14" xfId="0" applyFont="1" applyFill="1" applyBorder="1" applyAlignment="1" applyProtection="1">
      <alignment horizontal="left" vertical="center"/>
      <protection hidden="1"/>
    </xf>
    <xf numFmtId="164" fontId="9" fillId="3" borderId="16" xfId="0" applyNumberFormat="1" applyFont="1" applyFill="1" applyBorder="1" applyAlignment="1" applyProtection="1">
      <alignment horizontal="center" vertical="center" wrapText="1"/>
      <protection hidden="1"/>
    </xf>
    <xf numFmtId="0" fontId="9" fillId="3" borderId="20" xfId="0" applyFont="1" applyFill="1" applyBorder="1" applyAlignment="1" applyProtection="1">
      <alignment horizontal="left" vertical="top"/>
      <protection hidden="1"/>
    </xf>
    <xf numFmtId="164" fontId="9" fillId="3" borderId="21" xfId="0" applyNumberFormat="1" applyFont="1" applyFill="1" applyBorder="1" applyAlignment="1" applyProtection="1">
      <alignment horizontal="center"/>
      <protection hidden="1"/>
    </xf>
    <xf numFmtId="0" fontId="9" fillId="3" borderId="15" xfId="0" applyFont="1" applyFill="1" applyBorder="1" applyAlignment="1" applyProtection="1">
      <alignment horizontal="left" vertical="top"/>
      <protection hidden="1"/>
    </xf>
    <xf numFmtId="0" fontId="22" fillId="3" borderId="0" xfId="0" applyFont="1" applyFill="1" applyAlignment="1" applyProtection="1">
      <alignment horizontal="right" vertical="center" wrapText="1"/>
      <protection hidden="1"/>
    </xf>
    <xf numFmtId="165" fontId="16" fillId="4" borderId="7" xfId="0" applyNumberFormat="1" applyFont="1" applyFill="1" applyBorder="1" applyAlignment="1" applyProtection="1">
      <alignment horizontal="center"/>
      <protection hidden="1"/>
    </xf>
    <xf numFmtId="0" fontId="9" fillId="3" borderId="0" xfId="0" applyFont="1" applyFill="1" applyProtection="1">
      <protection hidden="1"/>
    </xf>
    <xf numFmtId="164" fontId="0" fillId="3" borderId="17" xfId="0" applyNumberFormat="1" applyFill="1" applyBorder="1" applyAlignment="1" applyProtection="1">
      <alignment horizontal="center"/>
      <protection locked="0" hidden="1"/>
    </xf>
    <xf numFmtId="0" fontId="17" fillId="3" borderId="0" xfId="0" applyFont="1" applyFill="1" applyAlignment="1" applyProtection="1">
      <alignment horizontal="center" vertical="center" wrapText="1"/>
      <protection hidden="1"/>
    </xf>
    <xf numFmtId="0" fontId="21" fillId="4" borderId="7" xfId="0" applyFont="1" applyFill="1" applyBorder="1" applyAlignment="1" applyProtection="1">
      <alignment horizontal="center" vertical="center" wrapText="1"/>
      <protection hidden="1"/>
    </xf>
    <xf numFmtId="0" fontId="1" fillId="5" borderId="2" xfId="0" applyFont="1" applyFill="1" applyBorder="1" applyAlignment="1" applyProtection="1">
      <alignment horizontal="center"/>
      <protection hidden="1"/>
    </xf>
    <xf numFmtId="0" fontId="1" fillId="5" borderId="1" xfId="0" applyFont="1" applyFill="1" applyBorder="1" applyAlignment="1" applyProtection="1">
      <alignment horizontal="center"/>
      <protection hidden="1"/>
    </xf>
    <xf numFmtId="0" fontId="1" fillId="5" borderId="12" xfId="0" applyFont="1" applyFill="1" applyBorder="1" applyAlignment="1" applyProtection="1">
      <alignment horizontal="center"/>
      <protection hidden="1"/>
    </xf>
    <xf numFmtId="0" fontId="1" fillId="3" borderId="0" xfId="0" applyFont="1" applyFill="1" applyAlignment="1" applyProtection="1">
      <alignment horizontal="right"/>
      <protection hidden="1"/>
    </xf>
    <xf numFmtId="164" fontId="9" fillId="4" borderId="8" xfId="0" applyNumberFormat="1" applyFont="1" applyFill="1" applyBorder="1" applyAlignment="1" applyProtection="1">
      <alignment horizontal="center"/>
      <protection hidden="1"/>
    </xf>
    <xf numFmtId="0" fontId="0" fillId="3" borderId="0" xfId="0" applyFill="1" applyAlignment="1" applyProtection="1">
      <alignment vertical="top" wrapText="1"/>
      <protection hidden="1"/>
    </xf>
    <xf numFmtId="0" fontId="0" fillId="3" borderId="0" xfId="0" applyFill="1" applyAlignment="1" applyProtection="1">
      <alignment vertical="top"/>
      <protection hidden="1"/>
    </xf>
    <xf numFmtId="0" fontId="1" fillId="3" borderId="9" xfId="0" applyFont="1" applyFill="1" applyBorder="1" applyAlignment="1" applyProtection="1">
      <alignment horizontal="center" vertical="center" wrapText="1"/>
      <protection locked="0" hidden="1"/>
    </xf>
    <xf numFmtId="0" fontId="1" fillId="3" borderId="2" xfId="0" applyFont="1" applyFill="1" applyBorder="1" applyAlignment="1" applyProtection="1">
      <alignment horizontal="center" vertical="center" wrapText="1"/>
      <protection locked="0" hidden="1"/>
    </xf>
    <xf numFmtId="0" fontId="1" fillId="3" borderId="2" xfId="0" applyFont="1" applyFill="1" applyBorder="1" applyAlignment="1" applyProtection="1">
      <alignment horizontal="center"/>
      <protection locked="0" hidden="1"/>
    </xf>
    <xf numFmtId="0" fontId="1" fillId="3" borderId="10" xfId="0" applyFont="1" applyFill="1" applyBorder="1" applyAlignment="1" applyProtection="1">
      <alignment horizontal="center"/>
      <protection locked="0" hidden="1"/>
    </xf>
    <xf numFmtId="0" fontId="1" fillId="3" borderId="1" xfId="0" applyFont="1" applyFill="1" applyBorder="1" applyAlignment="1" applyProtection="1">
      <alignment horizontal="center"/>
      <protection locked="0" hidden="1"/>
    </xf>
    <xf numFmtId="0" fontId="1" fillId="3" borderId="11" xfId="0" applyFont="1" applyFill="1" applyBorder="1" applyAlignment="1" applyProtection="1">
      <alignment horizontal="center"/>
      <protection locked="0" hidden="1"/>
    </xf>
    <xf numFmtId="0" fontId="1" fillId="3" borderId="12" xfId="0" applyFont="1" applyFill="1" applyBorder="1" applyAlignment="1" applyProtection="1">
      <alignment horizontal="center"/>
      <protection locked="0" hidden="1"/>
    </xf>
    <xf numFmtId="0" fontId="1" fillId="3" borderId="22" xfId="0" applyFont="1" applyFill="1" applyBorder="1" applyProtection="1">
      <protection locked="0" hidden="1"/>
    </xf>
    <xf numFmtId="0" fontId="1" fillId="3" borderId="21" xfId="0" applyFont="1" applyFill="1" applyBorder="1" applyProtection="1">
      <protection locked="0" hidden="1"/>
    </xf>
    <xf numFmtId="0" fontId="1" fillId="3" borderId="17" xfId="0" applyFont="1" applyFill="1" applyBorder="1" applyProtection="1">
      <protection locked="0" hidden="1"/>
    </xf>
    <xf numFmtId="0" fontId="21" fillId="4" borderId="18" xfId="0" applyFont="1" applyFill="1" applyBorder="1" applyAlignment="1" applyProtection="1">
      <alignment horizontal="center" vertical="center" wrapText="1"/>
      <protection hidden="1"/>
    </xf>
    <xf numFmtId="0" fontId="23" fillId="5" borderId="13" xfId="0" applyFont="1" applyFill="1" applyBorder="1" applyAlignment="1" applyProtection="1">
      <alignment horizontal="center" vertical="center" wrapText="1"/>
      <protection hidden="1"/>
    </xf>
    <xf numFmtId="0" fontId="1" fillId="5" borderId="2" xfId="0" applyFont="1" applyFill="1" applyBorder="1" applyProtection="1">
      <protection hidden="1"/>
    </xf>
    <xf numFmtId="0" fontId="1" fillId="5" borderId="1" xfId="0" applyFont="1" applyFill="1" applyBorder="1" applyProtection="1">
      <protection hidden="1"/>
    </xf>
    <xf numFmtId="0" fontId="1" fillId="5" borderId="12" xfId="0" applyFont="1" applyFill="1" applyBorder="1" applyProtection="1">
      <protection hidden="1"/>
    </xf>
    <xf numFmtId="164" fontId="9" fillId="3" borderId="0" xfId="0" applyNumberFormat="1" applyFont="1" applyFill="1" applyAlignment="1" applyProtection="1">
      <alignment horizontal="center"/>
      <protection hidden="1"/>
    </xf>
    <xf numFmtId="0" fontId="15" fillId="3" borderId="0" xfId="0" applyFont="1" applyFill="1" applyAlignment="1" applyProtection="1">
      <alignment vertical="top" wrapText="1"/>
      <protection hidden="1"/>
    </xf>
    <xf numFmtId="0" fontId="15" fillId="3" borderId="0" xfId="0" applyFont="1" applyFill="1" applyAlignment="1" applyProtection="1">
      <alignment vertical="top"/>
      <protection hidden="1"/>
    </xf>
    <xf numFmtId="0" fontId="0" fillId="3" borderId="0" xfId="0" quotePrefix="1" applyFill="1" applyProtection="1">
      <protection hidden="1"/>
    </xf>
    <xf numFmtId="0" fontId="1" fillId="3" borderId="2" xfId="0" applyFont="1" applyFill="1" applyBorder="1" applyAlignment="1" applyProtection="1">
      <alignment horizontal="justify" vertical="center" wrapText="1"/>
      <protection locked="0" hidden="1"/>
    </xf>
    <xf numFmtId="0" fontId="1" fillId="3" borderId="1" xfId="0" applyFont="1" applyFill="1" applyBorder="1" applyProtection="1">
      <protection locked="0" hidden="1"/>
    </xf>
    <xf numFmtId="0" fontId="1" fillId="3" borderId="1" xfId="0" applyFont="1" applyFill="1" applyBorder="1" applyAlignment="1" applyProtection="1">
      <alignment horizontal="center" vertical="center" wrapText="1"/>
      <protection locked="0" hidden="1"/>
    </xf>
    <xf numFmtId="0" fontId="1" fillId="3" borderId="12" xfId="0" applyFont="1" applyFill="1" applyBorder="1" applyProtection="1">
      <protection locked="0" hidden="1"/>
    </xf>
    <xf numFmtId="0" fontId="23" fillId="2" borderId="13" xfId="0" applyFont="1" applyFill="1" applyBorder="1" applyAlignment="1" applyProtection="1">
      <alignment horizontal="center" vertical="center" wrapText="1"/>
      <protection hidden="1"/>
    </xf>
    <xf numFmtId="0" fontId="7" fillId="3" borderId="29" xfId="0" applyFont="1" applyFill="1" applyBorder="1" applyAlignment="1" applyProtection="1">
      <alignment horizontal="center" vertical="center" wrapText="1"/>
      <protection locked="0" hidden="1"/>
    </xf>
    <xf numFmtId="0" fontId="7" fillId="3" borderId="30" xfId="0" applyFont="1" applyFill="1" applyBorder="1" applyAlignment="1" applyProtection="1">
      <alignment horizontal="left" vertical="center" wrapText="1"/>
      <protection locked="0" hidden="1"/>
    </xf>
    <xf numFmtId="0" fontId="7" fillId="3" borderId="30" xfId="0" applyFont="1" applyFill="1" applyBorder="1" applyAlignment="1" applyProtection="1">
      <alignment horizontal="center" vertical="center" wrapText="1"/>
      <protection locked="0" hidden="1"/>
    </xf>
    <xf numFmtId="0" fontId="7" fillId="0" borderId="30" xfId="0" applyFont="1" applyBorder="1" applyAlignment="1" applyProtection="1">
      <alignment horizontal="center" vertical="center" wrapText="1"/>
      <protection locked="0" hidden="1"/>
    </xf>
    <xf numFmtId="0" fontId="7" fillId="3" borderId="9" xfId="0" applyFont="1" applyFill="1" applyBorder="1" applyAlignment="1" applyProtection="1">
      <alignment horizontal="center" vertical="center" wrapText="1"/>
      <protection locked="0" hidden="1"/>
    </xf>
    <xf numFmtId="0" fontId="7" fillId="3" borderId="2" xfId="0" applyFont="1" applyFill="1" applyBorder="1" applyAlignment="1" applyProtection="1">
      <alignment horizontal="left" vertical="center" wrapText="1"/>
      <protection locked="0" hidden="1"/>
    </xf>
    <xf numFmtId="0" fontId="7" fillId="3" borderId="2" xfId="0" applyFont="1" applyFill="1" applyBorder="1" applyAlignment="1" applyProtection="1">
      <alignment horizontal="center" vertical="center" wrapText="1"/>
      <protection locked="0" hidden="1"/>
    </xf>
    <xf numFmtId="0" fontId="7" fillId="0" borderId="2" xfId="0" applyFont="1" applyBorder="1" applyAlignment="1" applyProtection="1">
      <alignment horizontal="center" vertical="center" wrapText="1"/>
      <protection locked="0" hidden="1"/>
    </xf>
    <xf numFmtId="0" fontId="7" fillId="3" borderId="31" xfId="0" applyFont="1" applyFill="1" applyBorder="1" applyAlignment="1" applyProtection="1">
      <alignment horizontal="center" vertical="center" wrapText="1"/>
      <protection locked="0" hidden="1"/>
    </xf>
    <xf numFmtId="0" fontId="7" fillId="3" borderId="32" xfId="0" applyFont="1" applyFill="1" applyBorder="1" applyAlignment="1" applyProtection="1">
      <alignment horizontal="left" vertical="center" wrapText="1"/>
      <protection locked="0" hidden="1"/>
    </xf>
    <xf numFmtId="0" fontId="7" fillId="3" borderId="32" xfId="0" applyFont="1" applyFill="1" applyBorder="1" applyAlignment="1" applyProtection="1">
      <alignment horizontal="center" vertical="center" wrapText="1"/>
      <protection locked="0" hidden="1"/>
    </xf>
    <xf numFmtId="0" fontId="7" fillId="0" borderId="32" xfId="0" applyFont="1" applyBorder="1" applyAlignment="1" applyProtection="1">
      <alignment horizontal="center" vertical="center" wrapText="1"/>
      <protection locked="0" hidden="1"/>
    </xf>
    <xf numFmtId="0" fontId="7" fillId="3" borderId="33" xfId="0" applyFont="1" applyFill="1" applyBorder="1" applyAlignment="1" applyProtection="1">
      <alignment horizontal="left"/>
      <protection locked="0" hidden="1"/>
    </xf>
    <xf numFmtId="0" fontId="7" fillId="3" borderId="19" xfId="0" applyFont="1" applyFill="1" applyBorder="1" applyAlignment="1" applyProtection="1">
      <alignment horizontal="left"/>
      <protection locked="0" hidden="1"/>
    </xf>
    <xf numFmtId="0" fontId="7" fillId="3" borderId="8" xfId="0" applyFont="1" applyFill="1" applyBorder="1" applyAlignment="1" applyProtection="1">
      <alignment horizontal="left"/>
      <protection locked="0" hidden="1"/>
    </xf>
    <xf numFmtId="2" fontId="10" fillId="2" borderId="4" xfId="0" applyNumberFormat="1" applyFont="1" applyFill="1" applyBorder="1" applyAlignment="1" applyProtection="1">
      <alignment horizontal="center" vertical="center" wrapText="1"/>
      <protection hidden="1"/>
    </xf>
    <xf numFmtId="2" fontId="10" fillId="2" borderId="5" xfId="0" applyNumberFormat="1" applyFont="1" applyFill="1" applyBorder="1" applyAlignment="1" applyProtection="1">
      <alignment horizontal="center" vertical="center" wrapText="1"/>
      <protection hidden="1"/>
    </xf>
    <xf numFmtId="2" fontId="10" fillId="2" borderId="6" xfId="0" applyNumberFormat="1" applyFont="1" applyFill="1" applyBorder="1" applyAlignment="1" applyProtection="1">
      <alignment horizontal="center" vertical="center" wrapText="1"/>
      <protection hidden="1"/>
    </xf>
    <xf numFmtId="2" fontId="11" fillId="0" borderId="1" xfId="2" applyNumberFormat="1" applyFont="1" applyBorder="1" applyAlignment="1" applyProtection="1">
      <alignment horizontal="left"/>
      <protection locked="0" hidden="1"/>
    </xf>
    <xf numFmtId="2" fontId="1" fillId="0" borderId="1" xfId="0" applyNumberFormat="1" applyFont="1" applyBorder="1" applyAlignment="1" applyProtection="1">
      <alignment horizontal="left"/>
      <protection locked="0" hidden="1"/>
    </xf>
    <xf numFmtId="1" fontId="1" fillId="0" borderId="1" xfId="0" applyNumberFormat="1" applyFont="1" applyBorder="1" applyAlignment="1" applyProtection="1">
      <alignment horizontal="left"/>
      <protection locked="0" hidden="1"/>
    </xf>
    <xf numFmtId="2" fontId="10" fillId="2" borderId="3" xfId="0" applyNumberFormat="1" applyFont="1" applyFill="1" applyBorder="1" applyAlignment="1" applyProtection="1">
      <alignment horizontal="center" vertical="center" wrapText="1"/>
      <protection hidden="1"/>
    </xf>
    <xf numFmtId="2" fontId="10" fillId="2" borderId="2" xfId="0" applyNumberFormat="1" applyFont="1" applyFill="1" applyBorder="1" applyAlignment="1" applyProtection="1">
      <alignment horizontal="center" vertical="center" wrapText="1"/>
      <protection hidden="1"/>
    </xf>
    <xf numFmtId="14" fontId="0" fillId="0" borderId="1" xfId="0" applyNumberFormat="1" applyBorder="1" applyAlignment="1" applyProtection="1">
      <alignment horizontal="center" vertical="center"/>
      <protection locked="0" hidden="1"/>
    </xf>
    <xf numFmtId="1" fontId="1" fillId="0" borderId="2" xfId="0" applyNumberFormat="1" applyFont="1" applyBorder="1" applyAlignment="1" applyProtection="1">
      <alignment horizontal="left"/>
      <protection locked="0" hidden="1"/>
    </xf>
    <xf numFmtId="2" fontId="9" fillId="0" borderId="1" xfId="0" applyNumberFormat="1" applyFont="1" applyBorder="1" applyAlignment="1" applyProtection="1">
      <alignment horizontal="left"/>
      <protection locked="0" hidden="1"/>
    </xf>
    <xf numFmtId="2" fontId="10" fillId="3" borderId="0" xfId="0" applyNumberFormat="1" applyFont="1" applyFill="1" applyAlignment="1" applyProtection="1">
      <alignment horizontal="left" vertical="top" wrapText="1"/>
      <protection hidden="1"/>
    </xf>
    <xf numFmtId="2" fontId="19" fillId="3" borderId="0" xfId="0" applyNumberFormat="1" applyFont="1" applyFill="1" applyAlignment="1" applyProtection="1">
      <alignment horizontal="left" vertical="top" wrapText="1"/>
      <protection hidden="1"/>
    </xf>
    <xf numFmtId="2" fontId="25" fillId="3" borderId="0" xfId="0" applyNumberFormat="1" applyFont="1" applyFill="1" applyAlignment="1" applyProtection="1">
      <alignment horizontal="left" vertical="top" wrapText="1"/>
      <protection hidden="1"/>
    </xf>
    <xf numFmtId="0" fontId="0" fillId="3" borderId="0" xfId="0" applyFill="1" applyAlignment="1" applyProtection="1">
      <alignment horizontal="left" wrapText="1"/>
      <protection hidden="1"/>
    </xf>
    <xf numFmtId="0" fontId="0" fillId="3" borderId="0" xfId="0" applyFill="1" applyAlignment="1" applyProtection="1">
      <alignment horizontal="left" vertical="top" wrapText="1"/>
      <protection hidden="1"/>
    </xf>
    <xf numFmtId="0" fontId="23" fillId="5" borderId="16" xfId="0" applyFont="1" applyFill="1" applyBorder="1" applyAlignment="1" applyProtection="1">
      <alignment horizontal="center" vertical="center" wrapText="1"/>
      <protection hidden="1"/>
    </xf>
    <xf numFmtId="0" fontId="23" fillId="5" borderId="17" xfId="0" applyFont="1" applyFill="1" applyBorder="1" applyAlignment="1" applyProtection="1">
      <alignment horizontal="center" vertical="center" wrapText="1"/>
      <protection hidden="1"/>
    </xf>
    <xf numFmtId="0" fontId="21" fillId="4" borderId="14" xfId="0" applyFont="1" applyFill="1" applyBorder="1" applyAlignment="1" applyProtection="1">
      <alignment horizontal="center" vertical="center" wrapText="1"/>
      <protection hidden="1"/>
    </xf>
    <xf numFmtId="0" fontId="21" fillId="4" borderId="15" xfId="0" applyFont="1" applyFill="1" applyBorder="1" applyAlignment="1" applyProtection="1">
      <alignment horizontal="center" vertical="center" wrapText="1"/>
      <protection hidden="1"/>
    </xf>
    <xf numFmtId="0" fontId="21" fillId="4" borderId="16" xfId="0" applyFont="1" applyFill="1" applyBorder="1" applyAlignment="1" applyProtection="1">
      <alignment horizontal="center" vertical="center" wrapText="1"/>
      <protection hidden="1"/>
    </xf>
    <xf numFmtId="0" fontId="21" fillId="4" borderId="17" xfId="0" applyFont="1" applyFill="1" applyBorder="1" applyAlignment="1" applyProtection="1">
      <alignment horizontal="center" vertical="center" wrapText="1"/>
      <protection hidden="1"/>
    </xf>
    <xf numFmtId="0" fontId="21" fillId="4" borderId="26" xfId="0" applyFont="1" applyFill="1" applyBorder="1" applyAlignment="1" applyProtection="1">
      <alignment horizontal="center" vertical="center" wrapText="1"/>
      <protection hidden="1"/>
    </xf>
    <xf numFmtId="0" fontId="21" fillId="4" borderId="27" xfId="0" applyFont="1" applyFill="1" applyBorder="1" applyAlignment="1" applyProtection="1">
      <alignment horizontal="center" vertical="center" wrapText="1"/>
      <protection hidden="1"/>
    </xf>
    <xf numFmtId="0" fontId="21" fillId="4" borderId="28" xfId="0" applyFont="1" applyFill="1" applyBorder="1" applyAlignment="1" applyProtection="1">
      <alignment horizontal="center" vertical="center" wrapText="1"/>
      <protection hidden="1"/>
    </xf>
    <xf numFmtId="0" fontId="21" fillId="4" borderId="34" xfId="0" applyFont="1" applyFill="1" applyBorder="1" applyAlignment="1" applyProtection="1">
      <alignment horizontal="center" vertical="center" wrapText="1"/>
      <protection hidden="1"/>
    </xf>
    <xf numFmtId="0" fontId="21" fillId="4" borderId="8" xfId="0" applyFont="1" applyFill="1" applyBorder="1" applyAlignment="1" applyProtection="1">
      <alignment horizontal="center" vertical="center" wrapText="1"/>
      <protection hidden="1"/>
    </xf>
    <xf numFmtId="0" fontId="5" fillId="3" borderId="0" xfId="0" applyFont="1" applyFill="1" applyAlignment="1" applyProtection="1">
      <alignment horizontal="left" vertical="top" wrapText="1"/>
      <protection hidden="1"/>
    </xf>
  </cellXfs>
  <cellStyles count="5">
    <cellStyle name="Hyperlink 2" xfId="4" xr:uid="{EAB64B9B-FC24-4A1D-A0F2-E1C561E3CF15}"/>
    <cellStyle name="Hipersaitas" xfId="2" builtinId="8"/>
    <cellStyle name="Įprastas" xfId="0" builtinId="0"/>
    <cellStyle name="Įprastas 2" xfId="1" xr:uid="{32F99AA4-1167-449C-AF7B-79396A9A361E}"/>
    <cellStyle name="Normal 2" xfId="3" xr:uid="{63FBBA73-DFB1-4F01-9E91-87325E6AEA1C}"/>
  </cellStyles>
  <dxfs count="1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0.0000"/>
    </dxf>
    <dxf>
      <numFmt numFmtId="165" formatCode="0.0000"/>
    </dxf>
    <dxf>
      <numFmt numFmtId="0" formatCode="General"/>
    </dxf>
    <dxf>
      <numFmt numFmtId="0" formatCode="General"/>
    </dxf>
    <dxf>
      <numFmt numFmtId="0" formatCode="General"/>
    </dxf>
    <dxf>
      <alignment horizontal="general" vertical="bottom" textRotation="0" wrapText="1" indent="0" justifyLastLine="0" shrinkToFit="0" readingOrder="0"/>
    </dxf>
    <dxf>
      <font>
        <b/>
        <i val="0"/>
        <color theme="0"/>
      </font>
      <fill>
        <patternFill>
          <bgColor rgb="FF164F56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Table Style 1" pivot="0" count="2" xr9:uid="{4ACC03A0-DF62-4714-BDFE-EFABCE7429B8}">
      <tableStyleElement type="wholeTable" dxfId="11"/>
      <tableStyleElement type="headerRow" dxfId="10"/>
    </tableStyle>
  </tableStyles>
  <colors>
    <mruColors>
      <color rgb="FF6E62B4"/>
      <color rgb="FF7BDB8C"/>
      <color rgb="FFF0F4F7"/>
      <color rgb="FF164F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561975</xdr:colOff>
      <xdr:row>3</xdr:row>
      <xdr:rowOff>209550</xdr:rowOff>
    </xdr:from>
    <xdr:to>
      <xdr:col>4</xdr:col>
      <xdr:colOff>9522</xdr:colOff>
      <xdr:row>3</xdr:row>
      <xdr:rowOff>838199</xdr:rowOff>
    </xdr:to>
    <xdr:pic>
      <xdr:nvPicPr>
        <xdr:cNvPr id="2" name="Paveikslėlis 1" descr="A blue logo with text&#10;&#10;AI-generated content may be incorrect.">
          <a:extLst>
            <a:ext uri="{FF2B5EF4-FFF2-40B4-BE49-F238E27FC236}">
              <a16:creationId xmlns:a16="http://schemas.microsoft.com/office/drawing/2014/main" id="{12A3AA5F-AFA2-4972-BC17-0D6718295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781050"/>
          <a:ext cx="1885947" cy="6286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190500</xdr:colOff>
      <xdr:row>3</xdr:row>
      <xdr:rowOff>238125</xdr:rowOff>
    </xdr:from>
    <xdr:to>
      <xdr:col>12</xdr:col>
      <xdr:colOff>57150</xdr:colOff>
      <xdr:row>3</xdr:row>
      <xdr:rowOff>857250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E70D0ACA-EF1F-4F52-9FAB-BE4616E53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0" y="809625"/>
          <a:ext cx="108585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0</xdr:row>
      <xdr:rowOff>228600</xdr:rowOff>
    </xdr:from>
    <xdr:to>
      <xdr:col>1</xdr:col>
      <xdr:colOff>1790697</xdr:colOff>
      <xdr:row>0</xdr:row>
      <xdr:rowOff>857249</xdr:rowOff>
    </xdr:to>
    <xdr:pic>
      <xdr:nvPicPr>
        <xdr:cNvPr id="3" name="Paveikslėlis 2" descr="A blue logo with text&#10;&#10;AI-generated content may be incorrect.">
          <a:extLst>
            <a:ext uri="{FF2B5EF4-FFF2-40B4-BE49-F238E27FC236}">
              <a16:creationId xmlns:a16="http://schemas.microsoft.com/office/drawing/2014/main" id="{3C538757-BD40-4D76-89F3-AAF76CE3B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228600"/>
          <a:ext cx="1885947" cy="6286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1247775</xdr:colOff>
      <xdr:row>0</xdr:row>
      <xdr:rowOff>314325</xdr:rowOff>
    </xdr:from>
    <xdr:to>
      <xdr:col>2</xdr:col>
      <xdr:colOff>2333625</xdr:colOff>
      <xdr:row>0</xdr:row>
      <xdr:rowOff>933450</xdr:rowOff>
    </xdr:to>
    <xdr:pic>
      <xdr:nvPicPr>
        <xdr:cNvPr id="4" name="Paveikslėlis 3">
          <a:extLst>
            <a:ext uri="{FF2B5EF4-FFF2-40B4-BE49-F238E27FC236}">
              <a16:creationId xmlns:a16="http://schemas.microsoft.com/office/drawing/2014/main" id="{D0577DD5-145C-4A69-BB93-CE89547C8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8125" y="314325"/>
          <a:ext cx="108585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257175</xdr:colOff>
      <xdr:row>0</xdr:row>
      <xdr:rowOff>476250</xdr:rowOff>
    </xdr:from>
    <xdr:to>
      <xdr:col>10</xdr:col>
      <xdr:colOff>1343025</xdr:colOff>
      <xdr:row>1</xdr:row>
      <xdr:rowOff>371475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56060D7B-ECFA-4086-BBE2-F584B5FF7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20850" y="476250"/>
          <a:ext cx="108585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0</xdr:row>
      <xdr:rowOff>323850</xdr:rowOff>
    </xdr:from>
    <xdr:to>
      <xdr:col>2</xdr:col>
      <xdr:colOff>1019172</xdr:colOff>
      <xdr:row>1</xdr:row>
      <xdr:rowOff>228599</xdr:rowOff>
    </xdr:to>
    <xdr:pic>
      <xdr:nvPicPr>
        <xdr:cNvPr id="4" name="Paveikslėlis 3" descr="A blue logo with text&#10;&#10;AI-generated content may be incorrect.">
          <a:extLst>
            <a:ext uri="{FF2B5EF4-FFF2-40B4-BE49-F238E27FC236}">
              <a16:creationId xmlns:a16="http://schemas.microsoft.com/office/drawing/2014/main" id="{4E1937B0-9B8E-4325-9008-3055814D0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323850"/>
          <a:ext cx="1885947" cy="6286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323850</xdr:rowOff>
    </xdr:from>
    <xdr:to>
      <xdr:col>2</xdr:col>
      <xdr:colOff>1133472</xdr:colOff>
      <xdr:row>1</xdr:row>
      <xdr:rowOff>123824</xdr:rowOff>
    </xdr:to>
    <xdr:pic>
      <xdr:nvPicPr>
        <xdr:cNvPr id="2" name="Paveikslėlis 1" descr="A blue logo with text&#10;&#10;AI-generated content may be incorrect.">
          <a:extLst>
            <a:ext uri="{FF2B5EF4-FFF2-40B4-BE49-F238E27FC236}">
              <a16:creationId xmlns:a16="http://schemas.microsoft.com/office/drawing/2014/main" id="{7F8A2035-EF06-4AD0-BFBA-944969993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323850"/>
          <a:ext cx="1885947" cy="6286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276225</xdr:colOff>
      <xdr:row>0</xdr:row>
      <xdr:rowOff>495300</xdr:rowOff>
    </xdr:from>
    <xdr:to>
      <xdr:col>8</xdr:col>
      <xdr:colOff>1362075</xdr:colOff>
      <xdr:row>1</xdr:row>
      <xdr:rowOff>285750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C0693DF4-367E-4B00-A314-43B85B701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95300"/>
          <a:ext cx="108585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542925</xdr:colOff>
      <xdr:row>0</xdr:row>
      <xdr:rowOff>276225</xdr:rowOff>
    </xdr:from>
    <xdr:to>
      <xdr:col>2</xdr:col>
      <xdr:colOff>1066797</xdr:colOff>
      <xdr:row>1</xdr:row>
      <xdr:rowOff>142874</xdr:rowOff>
    </xdr:to>
    <xdr:pic>
      <xdr:nvPicPr>
        <xdr:cNvPr id="2" name="Paveikslėlis 1" descr="A blue logo with text&#10;&#10;AI-generated content may be incorrect.">
          <a:extLst>
            <a:ext uri="{FF2B5EF4-FFF2-40B4-BE49-F238E27FC236}">
              <a16:creationId xmlns:a16="http://schemas.microsoft.com/office/drawing/2014/main" id="{09F7DC5D-928A-4603-B8C9-93BBAC6BC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276225"/>
          <a:ext cx="1885947" cy="6286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352425</xdr:colOff>
      <xdr:row>0</xdr:row>
      <xdr:rowOff>428625</xdr:rowOff>
    </xdr:from>
    <xdr:to>
      <xdr:col>8</xdr:col>
      <xdr:colOff>1438275</xdr:colOff>
      <xdr:row>1</xdr:row>
      <xdr:rowOff>285750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36A320B4-FCB3-45B2-B93F-B5320E652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28625"/>
          <a:ext cx="108585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F0DAC2A-8F7E-4CC9-BBDC-40C34C15D559}" name="Konvertavimo_reiksmes" displayName="Konvertavimo_reiksmes" ref="A1:I60" totalsRowShown="0" headerRowDxfId="9">
  <autoFilter ref="A1:I60" xr:uid="{8F3D5259-5DDB-418A-B2E6-2D7EF63368D5}"/>
  <tableColumns count="9">
    <tableColumn id="1" xr3:uid="{360D90B4-FCD4-44BB-BC62-578F48312AAF}" name="Kuro tipo aprašymas" dataDxfId="8"/>
    <tableColumn id="2" xr3:uid="{2745BCDE-560F-4C0A-8D2E-A79554C933C6}" name="Išmetamųjų teršalų faktorius (t CO 2 /TJ)" dataDxfId="7"/>
    <tableColumn id="3" xr3:uid="{3A4D4036-6C87-4238-A6CF-C0F5C5B80836}" name="Apatinis šilumingumas (TJ/Gg)" dataDxfId="6"/>
    <tableColumn id="5" xr3:uid="{AE1D60AA-68EC-4915-A40A-2AC9254A4DBA}" name="TJ/t" dataDxfId="5">
      <calculatedColumnFormula>IFERROR(Konvertavimo_reiksmes[[#This Row],[Apatinis šilumingumas (TJ/Gg)]]/1000,Konvertavimo_reiksmes[[#This Row],[Apatinis šilumingumas (TJ/Gg)]])</calculatedColumnFormula>
    </tableColumn>
    <tableColumn id="6" xr3:uid="{00880C4E-832D-4A70-9EFA-8A9A40DDCCA7}" name="MWh/t" dataDxfId="4" dataCellStyle="Normal 2">
      <calculatedColumnFormula>IFERROR(Konvertavimo_reiksmes[[#This Row],[TJ/t]]*277.8,Konvertavimo_reiksmes[[#This Row],[TJ/t]])</calculatedColumnFormula>
    </tableColumn>
    <tableColumn id="4" xr3:uid="{3A411883-5160-4181-83A5-CED8D0FFF1FE}" name="Šaltinis" dataDxfId="3" dataCellStyle="Normal 2"/>
    <tableColumn id="7" xr3:uid="{71D9400F-7F28-4A55-891B-53146AF90241}" name="Matas" dataDxfId="2"/>
    <tableColumn id="8" xr3:uid="{B9300961-122A-406B-9DD0-2E81C006A6AC}" name="Papildomas matas" dataDxfId="1"/>
    <tableColumn id="9" xr3:uid="{6915007E-196D-40BF-812C-8226BD468488}" name="Tankis t/l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1CD36F9-5936-49FA-AB55-CEA7DC4322A4}" name="Pastatai" displayName="Pastatai" ref="K22:K39" totalsRowShown="0" headerRowCellStyle="Normal 2" dataCellStyle="Normal 2">
  <autoFilter ref="K22:K39" xr:uid="{71CD36F9-5936-49FA-AB55-CEA7DC4322A4}"/>
  <tableColumns count="1">
    <tableColumn id="1" xr3:uid="{525AC6A0-B379-4F38-A8F1-4D904E17D8E8}" name="PASTATAI" dataCellStyle="Normal 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E9786F6-68F5-4D59-9967-8D2A11A1F6FD}" name="Transportas" displayName="Transportas" ref="L22:L35" totalsRowShown="0" headerRowCellStyle="Normal 2" dataCellStyle="Normal 2">
  <autoFilter ref="L22:L35" xr:uid="{2E9786F6-68F5-4D59-9967-8D2A11A1F6FD}"/>
  <tableColumns count="1">
    <tableColumn id="1" xr3:uid="{ABDB312D-DE2D-4D2D-8581-F2A035F59C72}" name="TRANSPORTAS" dataCellStyle="Normal 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BC5F9F0-C540-4D78-82B1-68902F4939B6}" name="Table5" displayName="Table5" ref="M22:M52" totalsRowShown="0" headerRowCellStyle="Normal 2" dataCellStyle="Normal 2">
  <autoFilter ref="M22:M52" xr:uid="{4BC5F9F0-C540-4D78-82B1-68902F4939B6}"/>
  <tableColumns count="1">
    <tableColumn id="1" xr3:uid="{530A7F16-A1D0-4150-9AC5-EFE2022C609D}" name="ITP" dataCellStyle="Normal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osp.stat.gov.lt/ekonomines-veiklos-rusiu-ir-instituciniu-sektoriu-paieska" TargetMode="External"/><Relationship Id="rId1" Type="http://schemas.openxmlformats.org/officeDocument/2006/relationships/hyperlink" Target="https://www.e-tar.lt/portal/lt/legalAct/946da260a67b11e69ad4c8713b612d0f/asr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table" Target="../tables/table4.xml"/><Relationship Id="rId3" Type="http://schemas.openxmlformats.org/officeDocument/2006/relationships/hyperlink" Target="https://e-seimas.lrs.lt/portal/legalAct/lt/TAD/TAIS.325751" TargetMode="External"/><Relationship Id="rId7" Type="http://schemas.openxmlformats.org/officeDocument/2006/relationships/table" Target="../tables/table3.xml"/><Relationship Id="rId2" Type="http://schemas.openxmlformats.org/officeDocument/2006/relationships/hyperlink" Target="https://www.iea.org/data-and-statistics/data-tools/unit-converter" TargetMode="External"/><Relationship Id="rId1" Type="http://schemas.openxmlformats.org/officeDocument/2006/relationships/hyperlink" Target="https://eur-lex.europa.eu/legal-content/LT/TXT/PDF/?uri=CELEX:02018R2066-20240101" TargetMode="External"/><Relationship Id="rId6" Type="http://schemas.openxmlformats.org/officeDocument/2006/relationships/table" Target="../tables/table2.xml"/><Relationship Id="rId5" Type="http://schemas.openxmlformats.org/officeDocument/2006/relationships/table" Target="../tables/table1.xml"/><Relationship Id="rId4" Type="http://schemas.openxmlformats.org/officeDocument/2006/relationships/hyperlink" Target="https://aaa.lrv.lt/lt/veiklos-sritys/siltnamio-efekta-sukeliancios-dujos-1/es-atl-prekybos-sistema/lietuvoje-taikomos-kuro-grynosios-silumines-vertes-ir-ismetamu-tersalu-faktori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76AEA-9EBA-400B-930E-1BC3066D7AE1}">
  <sheetPr>
    <pageSetUpPr fitToPage="1"/>
  </sheetPr>
  <dimension ref="B4:M17"/>
  <sheetViews>
    <sheetView workbookViewId="0"/>
  </sheetViews>
  <sheetFormatPr defaultColWidth="9.140625" defaultRowHeight="15" x14ac:dyDescent="0.25"/>
  <cols>
    <col min="1" max="16384" width="9.140625" style="19"/>
  </cols>
  <sheetData>
    <row r="4" spans="2:13" ht="96" customHeight="1" x14ac:dyDescent="0.25"/>
    <row r="5" spans="2:13" x14ac:dyDescent="0.25">
      <c r="B5" s="20" t="s">
        <v>0</v>
      </c>
    </row>
    <row r="6" spans="2:13" x14ac:dyDescent="0.25">
      <c r="C6" s="21"/>
      <c r="D6" s="21"/>
      <c r="E6" s="21"/>
      <c r="F6" s="21"/>
    </row>
    <row r="7" spans="2:13" ht="32.25" customHeight="1" x14ac:dyDescent="0.25">
      <c r="B7" s="110" t="s">
        <v>1</v>
      </c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</row>
    <row r="8" spans="2:13" ht="15" customHeight="1" x14ac:dyDescent="0.25"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</row>
    <row r="9" spans="2:13" ht="94.5" customHeight="1" x14ac:dyDescent="0.25">
      <c r="B9" s="112" t="s">
        <v>2</v>
      </c>
      <c r="C9" s="111"/>
      <c r="D9" s="111"/>
      <c r="E9" s="111"/>
      <c r="F9" s="111"/>
      <c r="G9" s="111"/>
      <c r="H9" s="111"/>
      <c r="I9" s="111"/>
      <c r="J9" s="111"/>
      <c r="K9" s="111"/>
      <c r="L9" s="111"/>
    </row>
    <row r="10" spans="2:13" x14ac:dyDescent="0.25">
      <c r="B10" s="23"/>
      <c r="C10" s="23"/>
      <c r="D10" s="23"/>
      <c r="E10" s="23"/>
      <c r="F10" s="23"/>
    </row>
    <row r="11" spans="2:13" ht="35.25" customHeight="1" x14ac:dyDescent="0.25">
      <c r="B11" s="110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</row>
    <row r="12" spans="2:13" x14ac:dyDescent="0.25">
      <c r="B12" s="23"/>
      <c r="C12" s="23"/>
      <c r="D12" s="23"/>
      <c r="E12" s="23"/>
      <c r="F12" s="23"/>
    </row>
    <row r="13" spans="2:13" ht="18.75" x14ac:dyDescent="0.3">
      <c r="B13" s="24"/>
      <c r="C13" s="25"/>
      <c r="D13" s="23"/>
      <c r="E13" s="23"/>
      <c r="F13" s="25"/>
    </row>
    <row r="14" spans="2:13" x14ac:dyDescent="0.25">
      <c r="B14" s="24"/>
      <c r="C14" s="23"/>
      <c r="D14" s="23"/>
      <c r="E14" s="23"/>
      <c r="F14" s="23"/>
    </row>
    <row r="15" spans="2:13" ht="18.75" x14ac:dyDescent="0.3">
      <c r="B15" s="24"/>
      <c r="C15" s="23"/>
      <c r="D15" s="23"/>
      <c r="E15" s="25"/>
      <c r="F15" s="23"/>
    </row>
    <row r="16" spans="2:13" x14ac:dyDescent="0.25">
      <c r="C16" s="23"/>
      <c r="D16" s="23"/>
      <c r="E16" s="23"/>
      <c r="F16" s="23"/>
    </row>
    <row r="17" spans="2:2" x14ac:dyDescent="0.25">
      <c r="B17" s="24"/>
    </row>
  </sheetData>
  <sheetProtection algorithmName="SHA-512" hashValue="o34TH0WR4ojurayPGD8K+uIENQLhfXLKzwwlKrpR+xNM0m+EwbeDnNwY8KsuXDSHy4bmoTZ38FInjLtpj7Iajg==" saltValue="EzbE26UfFKDOqNaDaWihZw==" spinCount="100000" sheet="1" objects="1" scenarios="1"/>
  <mergeCells count="3">
    <mergeCell ref="B7:M7"/>
    <mergeCell ref="B9:L9"/>
    <mergeCell ref="B11:M11"/>
  </mergeCells>
  <pageMargins left="0.7" right="0.7" top="0.75" bottom="0.75" header="0.3" footer="0.3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40644-3856-433F-B1B6-F67A4A31F7BA}">
  <sheetPr>
    <tabColor rgb="FF6E62B4"/>
  </sheetPr>
  <dimension ref="B2:E46"/>
  <sheetViews>
    <sheetView showGridLines="0" tabSelected="1" zoomScaleNormal="100" workbookViewId="0"/>
  </sheetViews>
  <sheetFormatPr defaultColWidth="9.140625" defaultRowHeight="15" x14ac:dyDescent="0.25"/>
  <cols>
    <col min="1" max="1" width="5.85546875" style="26" customWidth="1"/>
    <col min="2" max="2" width="36" style="26" customWidth="1"/>
    <col min="3" max="5" width="29.5703125" style="26" customWidth="1"/>
    <col min="6" max="16384" width="9.140625" style="26"/>
  </cols>
  <sheetData>
    <row r="2" spans="2:5" ht="12" customHeight="1" x14ac:dyDescent="0.25"/>
    <row r="3" spans="2:5" ht="19.5" customHeight="1" x14ac:dyDescent="0.3">
      <c r="B3" s="27" t="s">
        <v>3</v>
      </c>
    </row>
    <row r="4" spans="2:5" ht="15.75" customHeight="1" x14ac:dyDescent="0.25">
      <c r="C4" s="28"/>
      <c r="D4" s="28"/>
      <c r="E4" s="28"/>
    </row>
    <row r="5" spans="2:5" ht="15.75" customHeight="1" x14ac:dyDescent="0.25">
      <c r="B5" s="29" t="s">
        <v>4</v>
      </c>
      <c r="C5" s="107"/>
      <c r="D5" s="107"/>
      <c r="E5" s="107"/>
    </row>
    <row r="6" spans="2:5" x14ac:dyDescent="0.25">
      <c r="B6" s="30" t="s">
        <v>5</v>
      </c>
      <c r="C6" s="109"/>
      <c r="D6" s="109"/>
      <c r="E6" s="109"/>
    </row>
    <row r="7" spans="2:5" x14ac:dyDescent="0.25">
      <c r="B7" s="31" t="s">
        <v>6</v>
      </c>
      <c r="C7" s="108"/>
      <c r="D7" s="108"/>
      <c r="E7" s="108"/>
    </row>
    <row r="8" spans="2:5" ht="30" customHeight="1" x14ac:dyDescent="0.25">
      <c r="B8" s="31" t="s">
        <v>7</v>
      </c>
      <c r="C8" s="104"/>
      <c r="D8" s="104"/>
      <c r="E8" s="104"/>
    </row>
    <row r="9" spans="2:5" x14ac:dyDescent="0.25">
      <c r="B9" s="31" t="s">
        <v>8</v>
      </c>
      <c r="C9" s="103"/>
      <c r="D9" s="103"/>
      <c r="E9" s="103"/>
    </row>
    <row r="10" spans="2:5" x14ac:dyDescent="0.25">
      <c r="B10" s="31" t="s">
        <v>9</v>
      </c>
      <c r="C10" s="103"/>
      <c r="D10" s="103"/>
      <c r="E10" s="103"/>
    </row>
    <row r="11" spans="2:5" x14ac:dyDescent="0.25">
      <c r="B11" s="31" t="s">
        <v>10</v>
      </c>
      <c r="C11" s="103"/>
      <c r="D11" s="103"/>
      <c r="E11" s="103"/>
    </row>
    <row r="12" spans="2:5" ht="30" x14ac:dyDescent="0.25">
      <c r="B12" s="31" t="s">
        <v>11</v>
      </c>
      <c r="C12" s="104"/>
      <c r="D12" s="104"/>
      <c r="E12" s="104"/>
    </row>
    <row r="13" spans="2:5" ht="30" x14ac:dyDescent="0.25">
      <c r="B13" s="31" t="s">
        <v>12</v>
      </c>
      <c r="C13" s="102"/>
      <c r="D13" s="103"/>
      <c r="E13" s="103"/>
    </row>
    <row r="14" spans="2:5" ht="63.75" customHeight="1" x14ac:dyDescent="0.25">
      <c r="B14" s="99" t="s">
        <v>13</v>
      </c>
      <c r="C14" s="100"/>
      <c r="D14" s="101"/>
      <c r="E14" s="105" t="s">
        <v>14</v>
      </c>
    </row>
    <row r="15" spans="2:5" x14ac:dyDescent="0.25">
      <c r="B15" s="32" t="str">
        <f>IF((YEAR(C5)-3)&lt;2023,"-",(YEAR(C5)-3)&amp; " m.")</f>
        <v>-</v>
      </c>
      <c r="C15" s="33" t="str">
        <f>IF((YEAR(C5)-2)&lt;2023,"-", (YEAR(C5)-2) &amp; " m.")</f>
        <v>-</v>
      </c>
      <c r="D15" s="34" t="str">
        <f>IF((YEAR(C5)-1)&lt;2023,"-", (YEAR(C5)-1) &amp; " m.")</f>
        <v>-</v>
      </c>
      <c r="E15" s="106"/>
    </row>
    <row r="16" spans="2:5" ht="24.75" customHeight="1" x14ac:dyDescent="0.25">
      <c r="B16" s="40"/>
      <c r="C16" s="40"/>
      <c r="D16" s="40"/>
      <c r="E16" s="35" t="str">
        <f>IF(COUNT(B16:D16)=3,AVERAGE(B16:D16),"-")</f>
        <v>-</v>
      </c>
    </row>
    <row r="20" spans="2:5" x14ac:dyDescent="0.25">
      <c r="B20" s="36" t="s">
        <v>15</v>
      </c>
    </row>
    <row r="21" spans="2:5" x14ac:dyDescent="0.25">
      <c r="B21" s="36" t="s">
        <v>16</v>
      </c>
    </row>
    <row r="26" spans="2:5" ht="16.5" customHeight="1" x14ac:dyDescent="0.25">
      <c r="B26" s="37"/>
      <c r="C26" s="38"/>
      <c r="D26" s="38"/>
      <c r="E26" s="38"/>
    </row>
    <row r="27" spans="2:5" x14ac:dyDescent="0.25">
      <c r="B27" s="38"/>
      <c r="C27" s="38"/>
      <c r="D27" s="38"/>
      <c r="E27" s="38"/>
    </row>
    <row r="28" spans="2:5" x14ac:dyDescent="0.25">
      <c r="B28" s="38"/>
      <c r="C28" s="38"/>
      <c r="D28" s="38"/>
      <c r="E28" s="38"/>
    </row>
    <row r="29" spans="2:5" x14ac:dyDescent="0.25">
      <c r="B29" s="38"/>
      <c r="C29" s="38"/>
      <c r="D29" s="38"/>
      <c r="E29" s="38"/>
    </row>
    <row r="30" spans="2:5" x14ac:dyDescent="0.25">
      <c r="B30" s="38"/>
      <c r="C30" s="38"/>
      <c r="D30" s="38"/>
      <c r="E30" s="38"/>
    </row>
    <row r="37" spans="2:5" x14ac:dyDescent="0.25">
      <c r="B37" s="23"/>
      <c r="C37" s="23"/>
      <c r="D37" s="23"/>
      <c r="E37" s="23"/>
    </row>
    <row r="38" spans="2:5" x14ac:dyDescent="0.25">
      <c r="B38" s="23"/>
      <c r="C38" s="23"/>
      <c r="D38" s="23"/>
      <c r="E38" s="23"/>
    </row>
    <row r="39" spans="2:5" x14ac:dyDescent="0.25">
      <c r="B39" s="23"/>
      <c r="C39" s="23"/>
      <c r="D39" s="23"/>
      <c r="E39" s="23"/>
    </row>
    <row r="40" spans="2:5" ht="21" customHeight="1" x14ac:dyDescent="0.5">
      <c r="B40" s="23"/>
      <c r="C40" s="39"/>
      <c r="D40" s="23"/>
      <c r="E40" s="23"/>
    </row>
    <row r="41" spans="2:5" x14ac:dyDescent="0.25">
      <c r="B41" s="23"/>
      <c r="C41" s="23"/>
      <c r="D41" s="23"/>
      <c r="E41" s="23"/>
    </row>
    <row r="42" spans="2:5" x14ac:dyDescent="0.25">
      <c r="B42" s="23"/>
      <c r="C42" s="23"/>
      <c r="D42" s="23"/>
      <c r="E42" s="23"/>
    </row>
    <row r="43" spans="2:5" x14ac:dyDescent="0.25">
      <c r="B43" s="23"/>
      <c r="C43" s="23"/>
      <c r="D43" s="23"/>
      <c r="E43" s="23"/>
    </row>
    <row r="44" spans="2:5" x14ac:dyDescent="0.25">
      <c r="B44" s="23"/>
      <c r="C44" s="23"/>
      <c r="D44" s="23"/>
      <c r="E44" s="23"/>
    </row>
    <row r="45" spans="2:5" x14ac:dyDescent="0.25">
      <c r="B45" s="23"/>
      <c r="C45" s="23"/>
      <c r="D45" s="23"/>
      <c r="E45" s="23"/>
    </row>
    <row r="46" spans="2:5" x14ac:dyDescent="0.25">
      <c r="B46" s="23"/>
      <c r="C46" s="23"/>
      <c r="D46" s="23"/>
      <c r="E46" s="23"/>
    </row>
  </sheetData>
  <sheetProtection algorithmName="SHA-512" hashValue="VB4XL//5CrI2aWxb4ey9yC5f/rNhRWyJ/XCEa8FRv7m1BqwjLPhkKZcsEqCBiq4RtBJPUo7FNnzngE1NMelxOQ==" saltValue="Wq7qU3F9GHtry93aGEREBQ==" spinCount="100000" sheet="1" objects="1" scenarios="1"/>
  <mergeCells count="11">
    <mergeCell ref="C5:E5"/>
    <mergeCell ref="C9:E9"/>
    <mergeCell ref="C8:E8"/>
    <mergeCell ref="C7:E7"/>
    <mergeCell ref="C6:E6"/>
    <mergeCell ref="B14:D14"/>
    <mergeCell ref="C13:E13"/>
    <mergeCell ref="C11:E11"/>
    <mergeCell ref="C12:E12"/>
    <mergeCell ref="C10:E10"/>
    <mergeCell ref="E14:E15"/>
  </mergeCells>
  <dataValidations count="3">
    <dataValidation type="whole" operator="greaterThan" allowBlank="1" showInputMessage="1" showErrorMessage="1" sqref="C7" xr:uid="{B1078E60-030C-45CD-B789-2F8183452A12}">
      <formula1>0</formula1>
    </dataValidation>
    <dataValidation type="decimal" operator="greaterThan" allowBlank="1" showInputMessage="1" showErrorMessage="1" errorTitle="Dėmesio" error="Jei energijos suvartojimas lygus 0 GWh, laukelį palikite tuščią." sqref="B16:D16" xr:uid="{D6E1CF9F-6BA3-4795-8A98-E89EEF7FED3B}">
      <formula1>0</formula1>
    </dataValidation>
    <dataValidation type="date" operator="greaterThan" allowBlank="1" showInputMessage="1" showErrorMessage="1" errorTitle="Klaida" error="Įveskite pildymo datą." sqref="C5" xr:uid="{5EB029C2-312B-4C4B-8D78-B4A22ECAEBFC}">
      <formula1>44927</formula1>
    </dataValidation>
  </dataValidations>
  <hyperlinks>
    <hyperlink ref="B20" r:id="rId1" display="https://www.e-tar.lt/portal/lt/legalAct/946da260a67b11e69ad4c8713b612d0f/asr" xr:uid="{97653C2F-E8EE-4245-B42B-2A7F39503526}"/>
    <hyperlink ref="B21" r:id="rId2" xr:uid="{CFE00FDC-BFE1-4078-9D2D-C572BD357E45}"/>
  </hyperlinks>
  <pageMargins left="0.7" right="0.7" top="0.75" bottom="0.75" header="0.3" footer="0.3"/>
  <pageSetup paperSize="9" scale="83" orientation="landscape"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24764C3-86AE-4CAB-BF61-EE57ADC45AC5}">
          <x14:formula1>
            <xm:f>Savivaldybės_hide!$A$1:$A$60</xm:f>
          </x14:formula1>
          <xm:sqref>C10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44F7C-CC11-462D-B556-D42247338134}">
  <sheetPr>
    <tabColor rgb="FF7BDB8C"/>
  </sheetPr>
  <dimension ref="B1:C13"/>
  <sheetViews>
    <sheetView workbookViewId="0">
      <selection activeCell="B13" sqref="B13:C13"/>
    </sheetView>
  </sheetViews>
  <sheetFormatPr defaultColWidth="9.140625" defaultRowHeight="15" x14ac:dyDescent="0.25"/>
  <cols>
    <col min="1" max="1" width="9.140625" style="19"/>
    <col min="2" max="2" width="32.85546875" style="19" bestFit="1" customWidth="1"/>
    <col min="3" max="3" width="36.28515625" style="19" customWidth="1"/>
    <col min="4" max="16384" width="9.140625" style="19"/>
  </cols>
  <sheetData>
    <row r="1" spans="2:3" ht="75.75" customHeight="1" x14ac:dyDescent="0.25"/>
    <row r="4" spans="2:3" ht="15.75" thickBot="1" x14ac:dyDescent="0.3">
      <c r="B4" s="41" t="s">
        <v>17</v>
      </c>
    </row>
    <row r="5" spans="2:3" ht="15" customHeight="1" x14ac:dyDescent="0.25">
      <c r="B5" s="42" t="s">
        <v>18</v>
      </c>
      <c r="C5" s="43">
        <f>'1. Pastatai ir patalpos'!J32</f>
        <v>0</v>
      </c>
    </row>
    <row r="6" spans="2:3" ht="16.5" customHeight="1" x14ac:dyDescent="0.25">
      <c r="B6" s="44" t="s">
        <v>19</v>
      </c>
      <c r="C6" s="45">
        <f>'2. Transportas'!H30</f>
        <v>0</v>
      </c>
    </row>
    <row r="7" spans="2:3" ht="15.75" customHeight="1" x14ac:dyDescent="0.25">
      <c r="B7" s="44" t="s">
        <v>20</v>
      </c>
      <c r="C7" s="45">
        <f>'3. Įrenginiai ir tech. procesai'!H30</f>
        <v>0</v>
      </c>
    </row>
    <row r="8" spans="2:3" ht="15.75" customHeight="1" thickBot="1" x14ac:dyDescent="0.3">
      <c r="B8" s="46" t="s">
        <v>21</v>
      </c>
      <c r="C8" s="50"/>
    </row>
    <row r="9" spans="2:3" ht="15" customHeight="1" thickBot="1" x14ac:dyDescent="0.3">
      <c r="B9" s="47" t="s">
        <v>22</v>
      </c>
      <c r="C9" s="48" t="str">
        <f>SUM(C5:C8)&amp; "  GWh/metus"</f>
        <v>0  GWh/metus</v>
      </c>
    </row>
    <row r="12" spans="2:3" x14ac:dyDescent="0.25">
      <c r="B12" s="49"/>
    </row>
    <row r="13" spans="2:3" x14ac:dyDescent="0.25">
      <c r="B13" s="113" t="s">
        <v>23</v>
      </c>
      <c r="C13" s="113"/>
    </row>
  </sheetData>
  <sheetProtection algorithmName="SHA-512" hashValue="hzOAxmXDrIlDi/oBPOTPOy9RUeuUrr9cLZVEO7x9PoKyWy70ga+cSvrT6CrgJbGCbyydnZlXib5FYAnZ8lXR2w==" saltValue="ZyO6CpqN3/LaJeLOev3OHA==" spinCount="100000" sheet="1" objects="1" scenarios="1"/>
  <mergeCells count="1">
    <mergeCell ref="B13:C13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5C1B6-850C-4964-810C-2E893C73BDD7}">
  <sheetPr>
    <tabColor rgb="FF7BDB8C"/>
    <pageSetUpPr fitToPage="1"/>
  </sheetPr>
  <dimension ref="B1:K43"/>
  <sheetViews>
    <sheetView workbookViewId="0">
      <selection activeCell="D8" sqref="D8"/>
    </sheetView>
  </sheetViews>
  <sheetFormatPr defaultColWidth="9.140625" defaultRowHeight="15" x14ac:dyDescent="0.25"/>
  <cols>
    <col min="1" max="1" width="3.5703125" style="19" customWidth="1"/>
    <col min="2" max="2" width="12.42578125" style="19" customWidth="1"/>
    <col min="3" max="3" width="34.5703125" style="19" customWidth="1"/>
    <col min="4" max="4" width="29.42578125" style="19" customWidth="1"/>
    <col min="5" max="5" width="30" style="19" customWidth="1"/>
    <col min="6" max="6" width="23.7109375" style="19" customWidth="1"/>
    <col min="7" max="7" width="18.140625" style="19" customWidth="1"/>
    <col min="8" max="8" width="16.7109375" style="19" customWidth="1"/>
    <col min="9" max="9" width="18.140625" style="19" customWidth="1"/>
    <col min="10" max="10" width="24.28515625" style="19" customWidth="1"/>
    <col min="11" max="11" width="27.140625" style="19" customWidth="1"/>
    <col min="12" max="16384" width="9.140625" style="19"/>
  </cols>
  <sheetData>
    <row r="1" spans="2:11" ht="57" customHeight="1" x14ac:dyDescent="0.25"/>
    <row r="2" spans="2:11" ht="47.25" x14ac:dyDescent="0.25">
      <c r="B2" s="51" t="s">
        <v>24</v>
      </c>
      <c r="C2" s="51" t="s">
        <v>25</v>
      </c>
      <c r="D2" s="51" t="s">
        <v>26</v>
      </c>
      <c r="E2" s="51" t="s">
        <v>27</v>
      </c>
      <c r="F2" s="51"/>
      <c r="G2" s="51"/>
      <c r="H2" s="51"/>
      <c r="I2" s="51" t="s">
        <v>28</v>
      </c>
      <c r="J2" s="51"/>
    </row>
    <row r="3" spans="2:11" ht="16.5" thickBot="1" x14ac:dyDescent="0.3">
      <c r="B3" s="41" t="s">
        <v>29</v>
      </c>
      <c r="C3" s="51"/>
      <c r="D3" s="51"/>
      <c r="E3" s="51"/>
      <c r="F3" s="51"/>
      <c r="G3" s="51"/>
      <c r="H3" s="51"/>
      <c r="I3" s="51"/>
      <c r="J3" s="51"/>
    </row>
    <row r="4" spans="2:11" ht="28.5" customHeight="1" thickBot="1" x14ac:dyDescent="0.3">
      <c r="B4" s="117" t="s">
        <v>30</v>
      </c>
      <c r="C4" s="119" t="s">
        <v>31</v>
      </c>
      <c r="D4" s="119" t="s">
        <v>32</v>
      </c>
      <c r="E4" s="119" t="s">
        <v>33</v>
      </c>
      <c r="F4" s="121" t="s">
        <v>34</v>
      </c>
      <c r="G4" s="122"/>
      <c r="H4" s="122"/>
      <c r="I4" s="123"/>
      <c r="J4" s="124" t="s">
        <v>35</v>
      </c>
      <c r="K4" s="115" t="s">
        <v>36</v>
      </c>
    </row>
    <row r="5" spans="2:11" ht="52.15" customHeight="1" thickBot="1" x14ac:dyDescent="0.3">
      <c r="B5" s="118"/>
      <c r="C5" s="120"/>
      <c r="D5" s="120"/>
      <c r="E5" s="120"/>
      <c r="F5" s="52" t="s">
        <v>37</v>
      </c>
      <c r="G5" s="52" t="s">
        <v>25</v>
      </c>
      <c r="H5" s="52" t="s">
        <v>38</v>
      </c>
      <c r="I5" s="52" t="s">
        <v>39</v>
      </c>
      <c r="J5" s="125"/>
      <c r="K5" s="116"/>
    </row>
    <row r="6" spans="2:11" ht="16.5" customHeight="1" x14ac:dyDescent="0.25">
      <c r="B6" s="60"/>
      <c r="C6" s="61"/>
      <c r="D6" s="62"/>
      <c r="E6" s="62"/>
      <c r="F6" s="62"/>
      <c r="G6" s="62"/>
      <c r="H6" s="62"/>
      <c r="I6" s="53" t="str">
        <f>IF(ISBLANK(H6),"",IF(G6="l",H6*VLOOKUP(F6,Konvertavimo_reiksmes[],9,FALSE)*VLOOKUP(F6,Konvertavimo_reiksmes[],5,FALSE),IF(G6="m3",H6/1000*VLOOKUP(F6,Konvertavimo_reiksmes[],5,FALSE),IF(G6="t",H6*VLOOKUP(F6,Konvertavimo_reiksmes[],5,FALSE),H6))))</f>
        <v/>
      </c>
      <c r="J6" s="53" t="str">
        <f>IFERROR(D6+E6+I6,"")</f>
        <v/>
      </c>
      <c r="K6" s="67"/>
    </row>
    <row r="7" spans="2:11" x14ac:dyDescent="0.25">
      <c r="B7" s="63"/>
      <c r="C7" s="64"/>
      <c r="D7" s="64"/>
      <c r="E7" s="64"/>
      <c r="F7" s="64"/>
      <c r="G7" s="64"/>
      <c r="H7" s="64"/>
      <c r="I7" s="54" t="str">
        <f>IF(ISBLANK(H7),"",IF(G7="l",H7*VLOOKUP(F7,Konvertavimo_reiksmes[],9,FALSE)*VLOOKUP(F7,Konvertavimo_reiksmes[],5,FALSE),IF(G7="m3",H7/1000*VLOOKUP(F7,Konvertavimo_reiksmes[],5,FALSE),IF(G7="t",H7*VLOOKUP(F7,Konvertavimo_reiksmes[],5,FALSE),H7))))</f>
        <v/>
      </c>
      <c r="J7" s="54" t="str">
        <f t="shared" ref="J7:J31" si="0">IFERROR(D7+E7+I7,"")</f>
        <v/>
      </c>
      <c r="K7" s="68"/>
    </row>
    <row r="8" spans="2:11" x14ac:dyDescent="0.25">
      <c r="B8" s="63"/>
      <c r="C8" s="64"/>
      <c r="D8" s="64"/>
      <c r="E8" s="64"/>
      <c r="F8" s="64"/>
      <c r="G8" s="64"/>
      <c r="H8" s="64"/>
      <c r="I8" s="54" t="str">
        <f>IF(ISBLANK(H8),"",IF(G8="l",H8*VLOOKUP(F8,Konvertavimo_reiksmes[],9,FALSE)*VLOOKUP(F8,Konvertavimo_reiksmes[],5,FALSE),IF(G8="m3",H8/1000*VLOOKUP(F8,Konvertavimo_reiksmes[],5,FALSE),IF(G8="t",H8*VLOOKUP(F8,Konvertavimo_reiksmes[],5,FALSE),H8))))</f>
        <v/>
      </c>
      <c r="J8" s="54" t="str">
        <f t="shared" si="0"/>
        <v/>
      </c>
      <c r="K8" s="68"/>
    </row>
    <row r="9" spans="2:11" x14ac:dyDescent="0.25">
      <c r="B9" s="63"/>
      <c r="C9" s="64"/>
      <c r="D9" s="64"/>
      <c r="E9" s="64"/>
      <c r="F9" s="64"/>
      <c r="G9" s="64"/>
      <c r="H9" s="64"/>
      <c r="I9" s="54" t="str">
        <f>IF(ISBLANK(H9),"",IF(G9="l",H9*VLOOKUP(F9,Konvertavimo_reiksmes[],9,FALSE)*VLOOKUP(F9,Konvertavimo_reiksmes[],5,FALSE),IF(G9="m3",H9/1000*VLOOKUP(F9,Konvertavimo_reiksmes[],5,FALSE),IF(G9="t",H9*VLOOKUP(F9,Konvertavimo_reiksmes[],5,FALSE),H9))))</f>
        <v/>
      </c>
      <c r="J9" s="54" t="str">
        <f t="shared" si="0"/>
        <v/>
      </c>
      <c r="K9" s="68"/>
    </row>
    <row r="10" spans="2:11" x14ac:dyDescent="0.25">
      <c r="B10" s="63"/>
      <c r="C10" s="64"/>
      <c r="D10" s="64"/>
      <c r="E10" s="64"/>
      <c r="F10" s="64"/>
      <c r="G10" s="64"/>
      <c r="H10" s="64"/>
      <c r="I10" s="54" t="str">
        <f>IF(ISBLANK(H10),"",IF(G10="l",H10*VLOOKUP(F10,Konvertavimo_reiksmes[],9,FALSE)*VLOOKUP(F10,Konvertavimo_reiksmes[],5,FALSE),IF(G10="m3",H10/1000*VLOOKUP(F10,Konvertavimo_reiksmes[],5,FALSE),IF(G10="t",H10*VLOOKUP(F10,Konvertavimo_reiksmes[],5,FALSE),H10))))</f>
        <v/>
      </c>
      <c r="J10" s="54" t="str">
        <f t="shared" si="0"/>
        <v/>
      </c>
      <c r="K10" s="68"/>
    </row>
    <row r="11" spans="2:11" x14ac:dyDescent="0.25">
      <c r="B11" s="63"/>
      <c r="C11" s="64"/>
      <c r="D11" s="64"/>
      <c r="E11" s="64"/>
      <c r="F11" s="64"/>
      <c r="G11" s="64"/>
      <c r="H11" s="64"/>
      <c r="I11" s="54" t="str">
        <f>IF(ISBLANK(H11),"",IF(G11="l",H11*VLOOKUP(F11,Konvertavimo_reiksmes[],9,FALSE)*VLOOKUP(F11,Konvertavimo_reiksmes[],5,FALSE),IF(G11="m3",H11/1000*VLOOKUP(F11,Konvertavimo_reiksmes[],5,FALSE),IF(G11="t",H11*VLOOKUP(F11,Konvertavimo_reiksmes[],5,FALSE),H11))))</f>
        <v/>
      </c>
      <c r="J11" s="54" t="str">
        <f t="shared" si="0"/>
        <v/>
      </c>
      <c r="K11" s="68"/>
    </row>
    <row r="12" spans="2:11" x14ac:dyDescent="0.25">
      <c r="B12" s="63"/>
      <c r="C12" s="64"/>
      <c r="D12" s="64"/>
      <c r="E12" s="64"/>
      <c r="F12" s="64"/>
      <c r="G12" s="64"/>
      <c r="H12" s="64"/>
      <c r="I12" s="54" t="str">
        <f>IF(ISBLANK(H12),"",IF(G12="l",H12*VLOOKUP(F12,Konvertavimo_reiksmes[],9,FALSE)*VLOOKUP(F12,Konvertavimo_reiksmes[],5,FALSE),IF(G12="m3",H12/1000*VLOOKUP(F12,Konvertavimo_reiksmes[],5,FALSE),IF(G12="t",H12*VLOOKUP(F12,Konvertavimo_reiksmes[],5,FALSE),H12))))</f>
        <v/>
      </c>
      <c r="J12" s="54" t="str">
        <f t="shared" si="0"/>
        <v/>
      </c>
      <c r="K12" s="68"/>
    </row>
    <row r="13" spans="2:11" x14ac:dyDescent="0.25">
      <c r="B13" s="63"/>
      <c r="C13" s="64"/>
      <c r="D13" s="64"/>
      <c r="E13" s="64"/>
      <c r="F13" s="64"/>
      <c r="G13" s="64"/>
      <c r="H13" s="64"/>
      <c r="I13" s="54" t="str">
        <f>IF(ISBLANK(H13),"",IF(G13="l",H13*VLOOKUP(F13,Konvertavimo_reiksmes[],9,FALSE)*VLOOKUP(F13,Konvertavimo_reiksmes[],5,FALSE),IF(G13="m3",H13/1000*VLOOKUP(F13,Konvertavimo_reiksmes[],5,FALSE),IF(G13="t",H13*VLOOKUP(F13,Konvertavimo_reiksmes[],5,FALSE),H13))))</f>
        <v/>
      </c>
      <c r="J13" s="54" t="str">
        <f t="shared" si="0"/>
        <v/>
      </c>
      <c r="K13" s="68"/>
    </row>
    <row r="14" spans="2:11" x14ac:dyDescent="0.25">
      <c r="B14" s="63"/>
      <c r="C14" s="64"/>
      <c r="D14" s="64"/>
      <c r="E14" s="64"/>
      <c r="F14" s="64"/>
      <c r="G14" s="64"/>
      <c r="H14" s="64"/>
      <c r="I14" s="54" t="str">
        <f>IF(ISBLANK(H14),"",IF(G14="l",H14*VLOOKUP(F14,Konvertavimo_reiksmes[],9,FALSE)*VLOOKUP(F14,Konvertavimo_reiksmes[],5,FALSE),IF(G14="m3",H14/1000*VLOOKUP(F14,Konvertavimo_reiksmes[],5,FALSE),IF(G14="t",H14*VLOOKUP(F14,Konvertavimo_reiksmes[],5,FALSE),H14))))</f>
        <v/>
      </c>
      <c r="J14" s="54" t="str">
        <f t="shared" si="0"/>
        <v/>
      </c>
      <c r="K14" s="68"/>
    </row>
    <row r="15" spans="2:11" x14ac:dyDescent="0.25">
      <c r="B15" s="63"/>
      <c r="C15" s="64"/>
      <c r="D15" s="64"/>
      <c r="E15" s="64"/>
      <c r="F15" s="64"/>
      <c r="G15" s="64"/>
      <c r="H15" s="64"/>
      <c r="I15" s="54" t="str">
        <f>IF(ISBLANK(H15),"",IF(G15="l",H15*VLOOKUP(F15,Konvertavimo_reiksmes[],9,FALSE)*VLOOKUP(F15,Konvertavimo_reiksmes[],5,FALSE),IF(G15="m3",H15/1000*VLOOKUP(F15,Konvertavimo_reiksmes[],5,FALSE),IF(G15="t",H15*VLOOKUP(F15,Konvertavimo_reiksmes[],5,FALSE),H15))))</f>
        <v/>
      </c>
      <c r="J15" s="54" t="str">
        <f t="shared" si="0"/>
        <v/>
      </c>
      <c r="K15" s="68"/>
    </row>
    <row r="16" spans="2:11" x14ac:dyDescent="0.25">
      <c r="B16" s="63"/>
      <c r="C16" s="64"/>
      <c r="D16" s="64"/>
      <c r="E16" s="64"/>
      <c r="F16" s="64"/>
      <c r="G16" s="64"/>
      <c r="H16" s="64"/>
      <c r="I16" s="54" t="str">
        <f>IF(ISBLANK(H16),"",IF(G16="l",H16*VLOOKUP(F16,Konvertavimo_reiksmes[],9,FALSE)*VLOOKUP(F16,Konvertavimo_reiksmes[],5,FALSE),IF(G16="m3",H16/1000*VLOOKUP(F16,Konvertavimo_reiksmes[],5,FALSE),IF(G16="t",H16*VLOOKUP(F16,Konvertavimo_reiksmes[],5,FALSE),H16))))</f>
        <v/>
      </c>
      <c r="J16" s="54" t="str">
        <f t="shared" si="0"/>
        <v/>
      </c>
      <c r="K16" s="68"/>
    </row>
    <row r="17" spans="2:11" x14ac:dyDescent="0.25">
      <c r="B17" s="63"/>
      <c r="C17" s="64"/>
      <c r="D17" s="64"/>
      <c r="E17" s="64"/>
      <c r="F17" s="64"/>
      <c r="G17" s="64"/>
      <c r="H17" s="64"/>
      <c r="I17" s="54" t="str">
        <f>IF(ISBLANK(H17),"",IF(G17="l",H17*VLOOKUP(F17,Konvertavimo_reiksmes[],9,FALSE)*VLOOKUP(F17,Konvertavimo_reiksmes[],5,FALSE),IF(G17="m3",H17/1000*VLOOKUP(F17,Konvertavimo_reiksmes[],5,FALSE),IF(G17="t",H17*VLOOKUP(F17,Konvertavimo_reiksmes[],5,FALSE),H17))))</f>
        <v/>
      </c>
      <c r="J17" s="54" t="str">
        <f t="shared" si="0"/>
        <v/>
      </c>
      <c r="K17" s="68"/>
    </row>
    <row r="18" spans="2:11" x14ac:dyDescent="0.25">
      <c r="B18" s="63"/>
      <c r="C18" s="64"/>
      <c r="D18" s="64"/>
      <c r="E18" s="64"/>
      <c r="F18" s="64"/>
      <c r="G18" s="64"/>
      <c r="H18" s="64"/>
      <c r="I18" s="54" t="str">
        <f>IF(ISBLANK(H18),"",IF(G18="l",H18*VLOOKUP(F18,Konvertavimo_reiksmes[],9,FALSE)*VLOOKUP(F18,Konvertavimo_reiksmes[],5,FALSE),IF(G18="m3",H18/1000*VLOOKUP(F18,Konvertavimo_reiksmes[],5,FALSE),IF(G18="t",H18*VLOOKUP(F18,Konvertavimo_reiksmes[],5,FALSE),H18))))</f>
        <v/>
      </c>
      <c r="J18" s="54" t="str">
        <f t="shared" si="0"/>
        <v/>
      </c>
      <c r="K18" s="68"/>
    </row>
    <row r="19" spans="2:11" x14ac:dyDescent="0.25">
      <c r="B19" s="63"/>
      <c r="C19" s="64"/>
      <c r="D19" s="64"/>
      <c r="E19" s="64"/>
      <c r="F19" s="64"/>
      <c r="G19" s="64"/>
      <c r="H19" s="64"/>
      <c r="I19" s="54" t="str">
        <f>IF(ISBLANK(H19),"",IF(G19="l",H19*VLOOKUP(F19,Konvertavimo_reiksmes[],9,FALSE)*VLOOKUP(F19,Konvertavimo_reiksmes[],5,FALSE),IF(G19="m3",H19/1000*VLOOKUP(F19,Konvertavimo_reiksmes[],5,FALSE),IF(G19="t",H19*VLOOKUP(F19,Konvertavimo_reiksmes[],5,FALSE),H19))))</f>
        <v/>
      </c>
      <c r="J19" s="54" t="str">
        <f t="shared" si="0"/>
        <v/>
      </c>
      <c r="K19" s="68"/>
    </row>
    <row r="20" spans="2:11" x14ac:dyDescent="0.25">
      <c r="B20" s="63"/>
      <c r="C20" s="64"/>
      <c r="D20" s="64"/>
      <c r="E20" s="64"/>
      <c r="F20" s="64"/>
      <c r="G20" s="64"/>
      <c r="H20" s="64"/>
      <c r="I20" s="54" t="str">
        <f>IF(ISBLANK(H20),"",IF(G20="l",H20*VLOOKUP(F20,Konvertavimo_reiksmes[],9,FALSE)*VLOOKUP(F20,Konvertavimo_reiksmes[],5,FALSE),IF(G20="m3",H20/1000*VLOOKUP(F20,Konvertavimo_reiksmes[],5,FALSE),IF(G20="t",H20*VLOOKUP(F20,Konvertavimo_reiksmes[],5,FALSE),H20))))</f>
        <v/>
      </c>
      <c r="J20" s="54" t="str">
        <f t="shared" si="0"/>
        <v/>
      </c>
      <c r="K20" s="68"/>
    </row>
    <row r="21" spans="2:11" x14ac:dyDescent="0.25">
      <c r="B21" s="63"/>
      <c r="C21" s="64"/>
      <c r="D21" s="64"/>
      <c r="E21" s="64"/>
      <c r="F21" s="64"/>
      <c r="G21" s="64"/>
      <c r="H21" s="64"/>
      <c r="I21" s="54" t="str">
        <f>IF(ISBLANK(H21),"",IF(G21="l",H21*VLOOKUP(F21,Konvertavimo_reiksmes[],9,FALSE)*VLOOKUP(F21,Konvertavimo_reiksmes[],5,FALSE),IF(G21="m3",H21/1000*VLOOKUP(F21,Konvertavimo_reiksmes[],5,FALSE),IF(G21="t",H21*VLOOKUP(F21,Konvertavimo_reiksmes[],5,FALSE),H21))))</f>
        <v/>
      </c>
      <c r="J21" s="54" t="str">
        <f t="shared" si="0"/>
        <v/>
      </c>
      <c r="K21" s="68"/>
    </row>
    <row r="22" spans="2:11" x14ac:dyDescent="0.25">
      <c r="B22" s="63"/>
      <c r="C22" s="64"/>
      <c r="D22" s="64"/>
      <c r="E22" s="64"/>
      <c r="F22" s="64"/>
      <c r="G22" s="64"/>
      <c r="H22" s="64"/>
      <c r="I22" s="54" t="str">
        <f>IF(ISBLANK(H22),"",IF(G22="l",H22*VLOOKUP(F22,Konvertavimo_reiksmes[],9,FALSE)*VLOOKUP(F22,Konvertavimo_reiksmes[],5,FALSE),IF(G22="m3",H22/1000*VLOOKUP(F22,Konvertavimo_reiksmes[],5,FALSE),IF(G22="t",H22*VLOOKUP(F22,Konvertavimo_reiksmes[],5,FALSE),H22))))</f>
        <v/>
      </c>
      <c r="J22" s="54" t="str">
        <f t="shared" si="0"/>
        <v/>
      </c>
      <c r="K22" s="68"/>
    </row>
    <row r="23" spans="2:11" x14ac:dyDescent="0.25">
      <c r="B23" s="63"/>
      <c r="C23" s="64"/>
      <c r="D23" s="64"/>
      <c r="E23" s="64"/>
      <c r="F23" s="64"/>
      <c r="G23" s="64"/>
      <c r="H23" s="64"/>
      <c r="I23" s="54" t="str">
        <f>IF(ISBLANK(H23),"",IF(G23="l",H23*VLOOKUP(F23,Konvertavimo_reiksmes[],9,FALSE)*VLOOKUP(F23,Konvertavimo_reiksmes[],5,FALSE),IF(G23="m3",H23/1000*VLOOKUP(F23,Konvertavimo_reiksmes[],5,FALSE),IF(G23="t",H23*VLOOKUP(F23,Konvertavimo_reiksmes[],5,FALSE),H23))))</f>
        <v/>
      </c>
      <c r="J23" s="54" t="str">
        <f t="shared" si="0"/>
        <v/>
      </c>
      <c r="K23" s="68"/>
    </row>
    <row r="24" spans="2:11" x14ac:dyDescent="0.25">
      <c r="B24" s="63"/>
      <c r="C24" s="64"/>
      <c r="D24" s="64"/>
      <c r="E24" s="64"/>
      <c r="F24" s="64"/>
      <c r="G24" s="64"/>
      <c r="H24" s="64"/>
      <c r="I24" s="54" t="str">
        <f>IF(ISBLANK(H24),"",IF(G24="l",H24*VLOOKUP(F24,Konvertavimo_reiksmes[],9,FALSE)*VLOOKUP(F24,Konvertavimo_reiksmes[],5,FALSE),IF(G24="m3",H24/1000*VLOOKUP(F24,Konvertavimo_reiksmes[],5,FALSE),IF(G24="t",H24*VLOOKUP(F24,Konvertavimo_reiksmes[],5,FALSE),H24))))</f>
        <v/>
      </c>
      <c r="J24" s="54" t="str">
        <f t="shared" si="0"/>
        <v/>
      </c>
      <c r="K24" s="68"/>
    </row>
    <row r="25" spans="2:11" x14ac:dyDescent="0.25">
      <c r="B25" s="63"/>
      <c r="C25" s="64"/>
      <c r="D25" s="64"/>
      <c r="E25" s="64"/>
      <c r="F25" s="64"/>
      <c r="G25" s="64"/>
      <c r="H25" s="64"/>
      <c r="I25" s="54" t="str">
        <f>IF(ISBLANK(H25),"",IF(G25="l",H25*VLOOKUP(F25,Konvertavimo_reiksmes[],9,FALSE)*VLOOKUP(F25,Konvertavimo_reiksmes[],5,FALSE),IF(G25="m3",H25/1000*VLOOKUP(F25,Konvertavimo_reiksmes[],5,FALSE),IF(G25="t",H25*VLOOKUP(F25,Konvertavimo_reiksmes[],5,FALSE),H25))))</f>
        <v/>
      </c>
      <c r="J25" s="54" t="str">
        <f t="shared" si="0"/>
        <v/>
      </c>
      <c r="K25" s="68"/>
    </row>
    <row r="26" spans="2:11" x14ac:dyDescent="0.25">
      <c r="B26" s="63"/>
      <c r="C26" s="64"/>
      <c r="D26" s="64"/>
      <c r="E26" s="64"/>
      <c r="F26" s="64"/>
      <c r="G26" s="64"/>
      <c r="H26" s="64"/>
      <c r="I26" s="54" t="str">
        <f>IF(ISBLANK(H26),"",IF(G26="l",H26*VLOOKUP(F26,Konvertavimo_reiksmes[],9,FALSE)*VLOOKUP(F26,Konvertavimo_reiksmes[],5,FALSE),IF(G26="m3",H26/1000*VLOOKUP(F26,Konvertavimo_reiksmes[],5,FALSE),IF(G26="t",H26*VLOOKUP(F26,Konvertavimo_reiksmes[],5,FALSE),H26))))</f>
        <v/>
      </c>
      <c r="J26" s="54" t="str">
        <f t="shared" si="0"/>
        <v/>
      </c>
      <c r="K26" s="68"/>
    </row>
    <row r="27" spans="2:11" x14ac:dyDescent="0.25">
      <c r="B27" s="63"/>
      <c r="C27" s="64"/>
      <c r="D27" s="64"/>
      <c r="E27" s="64"/>
      <c r="F27" s="64"/>
      <c r="G27" s="64"/>
      <c r="H27" s="64"/>
      <c r="I27" s="54" t="str">
        <f>IF(ISBLANK(H27),"",IF(G27="l",H27*VLOOKUP(F27,Konvertavimo_reiksmes[],9,FALSE)*VLOOKUP(F27,Konvertavimo_reiksmes[],5,FALSE),IF(G27="m3",H27/1000*VLOOKUP(F27,Konvertavimo_reiksmes[],5,FALSE),IF(G27="t",H27*VLOOKUP(F27,Konvertavimo_reiksmes[],5,FALSE),H27))))</f>
        <v/>
      </c>
      <c r="J27" s="54" t="str">
        <f t="shared" si="0"/>
        <v/>
      </c>
      <c r="K27" s="68"/>
    </row>
    <row r="28" spans="2:11" x14ac:dyDescent="0.25">
      <c r="B28" s="63"/>
      <c r="C28" s="64"/>
      <c r="D28" s="64"/>
      <c r="E28" s="64"/>
      <c r="F28" s="64"/>
      <c r="G28" s="64"/>
      <c r="H28" s="64"/>
      <c r="I28" s="54" t="str">
        <f>IF(ISBLANK(H28),"",IF(G28="l",H28*VLOOKUP(F28,Konvertavimo_reiksmes[],9,FALSE)*VLOOKUP(F28,Konvertavimo_reiksmes[],5,FALSE),IF(G28="m3",H28/1000*VLOOKUP(F28,Konvertavimo_reiksmes[],5,FALSE),IF(G28="t",H28*VLOOKUP(F28,Konvertavimo_reiksmes[],5,FALSE),H28))))</f>
        <v/>
      </c>
      <c r="J28" s="54" t="str">
        <f t="shared" si="0"/>
        <v/>
      </c>
      <c r="K28" s="68"/>
    </row>
    <row r="29" spans="2:11" x14ac:dyDescent="0.25">
      <c r="B29" s="63"/>
      <c r="C29" s="64"/>
      <c r="D29" s="64"/>
      <c r="E29" s="64"/>
      <c r="F29" s="64"/>
      <c r="G29" s="64"/>
      <c r="H29" s="64"/>
      <c r="I29" s="54" t="str">
        <f>IF(ISBLANK(H29),"",IF(G29="l",H29*VLOOKUP(F29,Konvertavimo_reiksmes[],9,FALSE)*VLOOKUP(F29,Konvertavimo_reiksmes[],5,FALSE),IF(G29="m3",H29/1000*VLOOKUP(F29,Konvertavimo_reiksmes[],5,FALSE),IF(G29="t",H29*VLOOKUP(F29,Konvertavimo_reiksmes[],5,FALSE),H29))))</f>
        <v/>
      </c>
      <c r="J29" s="54" t="str">
        <f t="shared" si="0"/>
        <v/>
      </c>
      <c r="K29" s="68"/>
    </row>
    <row r="30" spans="2:11" x14ac:dyDescent="0.25">
      <c r="B30" s="63"/>
      <c r="C30" s="64"/>
      <c r="D30" s="64"/>
      <c r="E30" s="64"/>
      <c r="F30" s="64"/>
      <c r="G30" s="64"/>
      <c r="H30" s="64"/>
      <c r="I30" s="54" t="str">
        <f>IF(ISBLANK(H30),"",IF(G30="l",H30*VLOOKUP(F30,Konvertavimo_reiksmes[],9,FALSE)*VLOOKUP(F30,Konvertavimo_reiksmes[],5,FALSE),IF(G30="m3",H30/1000*VLOOKUP(F30,Konvertavimo_reiksmes[],5,FALSE),IF(G30="t",H30*VLOOKUP(F30,Konvertavimo_reiksmes[],5,FALSE),H30))))</f>
        <v/>
      </c>
      <c r="J30" s="54" t="str">
        <f t="shared" si="0"/>
        <v/>
      </c>
      <c r="K30" s="68"/>
    </row>
    <row r="31" spans="2:11" ht="15.75" thickBot="1" x14ac:dyDescent="0.3">
      <c r="B31" s="65"/>
      <c r="C31" s="66"/>
      <c r="D31" s="66"/>
      <c r="E31" s="66"/>
      <c r="F31" s="66"/>
      <c r="G31" s="66"/>
      <c r="H31" s="66"/>
      <c r="I31" s="55" t="str">
        <f>IF(ISBLANK(H31),"",IF(G31="l",H31*VLOOKUP(F31,Konvertavimo_reiksmes[],9,FALSE)*VLOOKUP(F31,Konvertavimo_reiksmes[],5,FALSE),IF(G31="m3",H31/1000*VLOOKUP(F31,Konvertavimo_reiksmes[],5,FALSE),IF(G31="t",H31*VLOOKUP(F31,Konvertavimo_reiksmes[],5,FALSE),H31))))</f>
        <v/>
      </c>
      <c r="J31" s="55" t="str">
        <f t="shared" si="0"/>
        <v/>
      </c>
      <c r="K31" s="69"/>
    </row>
    <row r="32" spans="2:11" ht="15.75" thickBot="1" x14ac:dyDescent="0.3">
      <c r="I32" s="56" t="s">
        <v>40</v>
      </c>
      <c r="J32" s="57">
        <f>SUM(J6:J31)/1000</f>
        <v>0</v>
      </c>
    </row>
    <row r="35" spans="2:11" x14ac:dyDescent="0.25">
      <c r="B35" s="19" t="s">
        <v>41</v>
      </c>
    </row>
    <row r="36" spans="2:11" ht="30.75" customHeight="1" x14ac:dyDescent="0.25">
      <c r="B36" s="114" t="s">
        <v>42</v>
      </c>
      <c r="C36" s="114"/>
      <c r="D36" s="114"/>
      <c r="E36" s="114"/>
      <c r="F36" s="114"/>
      <c r="G36" s="114"/>
      <c r="H36" s="114"/>
      <c r="I36" s="114"/>
      <c r="J36" s="114"/>
      <c r="K36" s="114"/>
    </row>
    <row r="37" spans="2:11" x14ac:dyDescent="0.25">
      <c r="C37" s="58"/>
      <c r="D37" s="59"/>
      <c r="E37" s="59"/>
      <c r="F37" s="59"/>
      <c r="G37" s="59"/>
      <c r="H37" s="59"/>
      <c r="I37" s="59"/>
      <c r="J37" s="59"/>
    </row>
    <row r="38" spans="2:11" x14ac:dyDescent="0.25">
      <c r="C38" s="59"/>
      <c r="D38" s="59"/>
      <c r="E38" s="59"/>
      <c r="F38" s="59"/>
      <c r="G38" s="59"/>
      <c r="H38" s="59"/>
      <c r="I38" s="59"/>
      <c r="J38" s="59"/>
    </row>
    <row r="39" spans="2:11" x14ac:dyDescent="0.25">
      <c r="C39" s="59"/>
      <c r="D39" s="59"/>
      <c r="E39" s="59"/>
      <c r="F39" s="59"/>
      <c r="G39" s="59"/>
      <c r="H39" s="59"/>
      <c r="I39" s="59"/>
      <c r="J39" s="59"/>
    </row>
    <row r="40" spans="2:11" x14ac:dyDescent="0.25">
      <c r="C40" s="59"/>
      <c r="D40" s="59"/>
      <c r="E40" s="59"/>
      <c r="F40" s="59"/>
      <c r="G40" s="59"/>
      <c r="H40" s="59"/>
      <c r="I40" s="59"/>
      <c r="J40" s="59"/>
    </row>
    <row r="41" spans="2:11" x14ac:dyDescent="0.25">
      <c r="C41" s="59"/>
      <c r="D41" s="59"/>
      <c r="E41" s="59"/>
      <c r="F41" s="59"/>
      <c r="G41" s="59"/>
      <c r="H41" s="59"/>
      <c r="I41" s="59"/>
      <c r="J41" s="59"/>
    </row>
    <row r="42" spans="2:11" x14ac:dyDescent="0.25">
      <c r="C42" s="59"/>
      <c r="D42" s="59"/>
      <c r="E42" s="59"/>
      <c r="F42" s="59"/>
      <c r="G42" s="59"/>
      <c r="H42" s="59"/>
      <c r="I42" s="59"/>
      <c r="J42" s="59"/>
    </row>
    <row r="43" spans="2:11" x14ac:dyDescent="0.25">
      <c r="C43" s="59"/>
      <c r="D43" s="59"/>
      <c r="E43" s="59"/>
      <c r="F43" s="59"/>
      <c r="G43" s="59"/>
      <c r="H43" s="59"/>
      <c r="I43" s="59"/>
      <c r="J43" s="59"/>
    </row>
  </sheetData>
  <sheetProtection algorithmName="SHA-512" hashValue="/CvkqinTyK76gDIzdcGFtCN8uy8gRID7mQhUxgeDRmbXEqIJarg7C8zwxRwHJHQS/QGzKWCKRTYQPFfnfcXe3A==" saltValue="WycLYiE5Eogr3vRfRgEV2Q==" spinCount="100000" sheet="1" objects="1" scenarios="1" insertRows="0"/>
  <mergeCells count="8">
    <mergeCell ref="B36:K36"/>
    <mergeCell ref="K4:K5"/>
    <mergeCell ref="B4:B5"/>
    <mergeCell ref="C4:C5"/>
    <mergeCell ref="F4:I4"/>
    <mergeCell ref="E4:E5"/>
    <mergeCell ref="D4:D5"/>
    <mergeCell ref="J4:J5"/>
  </mergeCells>
  <dataValidations count="1">
    <dataValidation type="list" allowBlank="1" showInputMessage="1" showErrorMessage="1" sqref="F6:F31" xr:uid="{491A83D3-5DA5-4251-BFEB-5621D8D12371}">
      <formula1>Pastatai_drop</formula1>
    </dataValidation>
  </dataValidations>
  <pageMargins left="0.7" right="0.7" top="0.75" bottom="0.75" header="0.3" footer="0.3"/>
  <pageSetup scale="3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B61F052-2DF6-4826-A470-66EB2574D3D0}">
          <x14:formula1>
            <xm:f>IF(F6=Konvertavimas_hide!$O$22,Konvertavimas_hide!$O$23:$O$25,IF(F6=Konvertavimas_hide!$P$22,Konvertavimas_hide!$P$23,IF(F6=Konvertavimas_hide!$Q$22,Konvertavimas_hide!$Q$23,IF(F6=Konvertavimas_hide!$R$22,Konvertavimas_hide!$R$23:$R$25,IF(F6=Konvertavimas_hide!$S$22,Konvertavimas_hide!$S$23:$S$25,Konvertavimas_hide!$T$23:$T$24)))))</xm:f>
          </x14:formula1>
          <xm:sqref>G6:G31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11EB5-59B8-4E9C-AB05-1E69178305C4}">
  <sheetPr>
    <tabColor rgb="FF7BDB8C"/>
    <pageSetUpPr fitToPage="1"/>
  </sheetPr>
  <dimension ref="B1:I49"/>
  <sheetViews>
    <sheetView zoomScaleNormal="100" workbookViewId="0">
      <selection activeCell="E7" sqref="E7"/>
    </sheetView>
  </sheetViews>
  <sheetFormatPr defaultColWidth="9.140625" defaultRowHeight="15" x14ac:dyDescent="0.25"/>
  <cols>
    <col min="1" max="1" width="5.140625" style="19" customWidth="1"/>
    <col min="2" max="2" width="9.140625" style="19"/>
    <col min="3" max="3" width="37.5703125" style="19" customWidth="1"/>
    <col min="4" max="4" width="22.42578125" style="19" customWidth="1"/>
    <col min="5" max="5" width="26" style="19" customWidth="1"/>
    <col min="6" max="6" width="11.140625" style="19" customWidth="1"/>
    <col min="7" max="7" width="26" style="19" customWidth="1"/>
    <col min="8" max="8" width="21.85546875" style="19" customWidth="1"/>
    <col min="9" max="9" width="28.85546875" style="19" customWidth="1"/>
    <col min="10" max="16384" width="9.140625" style="19"/>
  </cols>
  <sheetData>
    <row r="1" spans="2:9" ht="65.25" customHeight="1" x14ac:dyDescent="0.25"/>
    <row r="2" spans="2:9" ht="60" customHeight="1" thickBot="1" x14ac:dyDescent="0.3">
      <c r="B2" s="41" t="s">
        <v>43</v>
      </c>
    </row>
    <row r="3" spans="2:9" ht="93.75" customHeight="1" thickBot="1" x14ac:dyDescent="0.3">
      <c r="B3" s="70" t="s">
        <v>30</v>
      </c>
      <c r="C3" s="70" t="s">
        <v>44</v>
      </c>
      <c r="D3" s="70" t="s">
        <v>45</v>
      </c>
      <c r="E3" s="70" t="s">
        <v>46</v>
      </c>
      <c r="F3" s="70" t="s">
        <v>47</v>
      </c>
      <c r="G3" s="70" t="s">
        <v>38</v>
      </c>
      <c r="H3" s="52" t="s">
        <v>48</v>
      </c>
      <c r="I3" s="71" t="s">
        <v>49</v>
      </c>
    </row>
    <row r="4" spans="2:9" ht="16.5" customHeight="1" x14ac:dyDescent="0.25">
      <c r="B4" s="60"/>
      <c r="C4" s="79"/>
      <c r="D4" s="61"/>
      <c r="E4" s="61"/>
      <c r="F4" s="61"/>
      <c r="G4" s="61"/>
      <c r="H4" s="72" t="str">
        <f>IF(ISBLANK(G4),"",IF(F4="l",G4*VLOOKUP(E4,Konvertavimo_reiksmes[],9,FALSE)*VLOOKUP(E4,Konvertavimo_reiksmes[],5,FALSE),IF(F4="m3",G4/1000*VLOOKUP(E4,Konvertavimo_reiksmes[],5,FALSE),IF(F4="t",G4*VLOOKUP(E4,Konvertavimo_reiksmes[],5,FALSE),G4))))</f>
        <v/>
      </c>
      <c r="I4" s="67"/>
    </row>
    <row r="5" spans="2:9" x14ac:dyDescent="0.25">
      <c r="B5" s="63"/>
      <c r="C5" s="80"/>
      <c r="D5" s="81"/>
      <c r="E5" s="81"/>
      <c r="F5" s="81"/>
      <c r="G5" s="81"/>
      <c r="H5" s="73" t="str">
        <f>IF(ISBLANK(G5),"",IF(F5="l",G5*VLOOKUP(E5,Konvertavimo_reiksmes[],9,FALSE)*VLOOKUP(E5,Konvertavimo_reiksmes[],5,FALSE),IF(F5="m3",G5/1000*VLOOKUP(E5,Konvertavimo_reiksmes[],5,FALSE),IF(F5="t",G5*VLOOKUP(E5,Konvertavimo_reiksmes[],5,FALSE),G5))))</f>
        <v/>
      </c>
      <c r="I5" s="68"/>
    </row>
    <row r="6" spans="2:9" x14ac:dyDescent="0.25">
      <c r="B6" s="63"/>
      <c r="C6" s="80"/>
      <c r="D6" s="81"/>
      <c r="E6" s="81"/>
      <c r="F6" s="81"/>
      <c r="G6" s="81"/>
      <c r="H6" s="73" t="str">
        <f>IF(ISBLANK(G6),"",IF(F6="l",G6*VLOOKUP(E6,Konvertavimo_reiksmes[],9,FALSE)*VLOOKUP(E6,Konvertavimo_reiksmes[],5,FALSE),IF(F6="m3",G6/1000*VLOOKUP(E6,Konvertavimo_reiksmes[],5,FALSE),IF(F6="t",G6*VLOOKUP(E6,Konvertavimo_reiksmes[],5,FALSE),G6))))</f>
        <v/>
      </c>
      <c r="I6" s="68"/>
    </row>
    <row r="7" spans="2:9" x14ac:dyDescent="0.25">
      <c r="B7" s="63"/>
      <c r="C7" s="80"/>
      <c r="D7" s="81"/>
      <c r="E7" s="81"/>
      <c r="F7" s="81"/>
      <c r="G7" s="81"/>
      <c r="H7" s="73" t="str">
        <f>IF(ISBLANK(G7),"",IF(F7="l",G7*VLOOKUP(E7,Konvertavimo_reiksmes[],9,FALSE)*VLOOKUP(E7,Konvertavimo_reiksmes[],5,FALSE),IF(F7="m3",G7/1000*VLOOKUP(E7,Konvertavimo_reiksmes[],5,FALSE),IF(F7="t",G7*VLOOKUP(E7,Konvertavimo_reiksmes[],5,FALSE),G7))))</f>
        <v/>
      </c>
      <c r="I7" s="68"/>
    </row>
    <row r="8" spans="2:9" x14ac:dyDescent="0.25">
      <c r="B8" s="63"/>
      <c r="C8" s="80"/>
      <c r="D8" s="81"/>
      <c r="E8" s="81"/>
      <c r="F8" s="81"/>
      <c r="G8" s="81"/>
      <c r="H8" s="73" t="str">
        <f>IF(ISBLANK(G8),"",IF(F8="l",G8*VLOOKUP(E8,Konvertavimo_reiksmes[],9,FALSE)*VLOOKUP(E8,Konvertavimo_reiksmes[],5,FALSE),IF(F8="m3",G8/1000*VLOOKUP(E8,Konvertavimo_reiksmes[],5,FALSE),IF(F8="t",G8*VLOOKUP(E8,Konvertavimo_reiksmes[],5,FALSE),G8))))</f>
        <v/>
      </c>
      <c r="I8" s="68"/>
    </row>
    <row r="9" spans="2:9" x14ac:dyDescent="0.25">
      <c r="B9" s="63"/>
      <c r="C9" s="80"/>
      <c r="D9" s="81"/>
      <c r="E9" s="81"/>
      <c r="F9" s="81"/>
      <c r="G9" s="81"/>
      <c r="H9" s="73" t="str">
        <f>IF(ISBLANK(G9),"",IF(F9="l",G9*VLOOKUP(E9,Konvertavimo_reiksmes[],9,FALSE)*VLOOKUP(E9,Konvertavimo_reiksmes[],5,FALSE),IF(F9="m3",G9/1000*VLOOKUP(E9,Konvertavimo_reiksmes[],5,FALSE),IF(F9="t",G9*VLOOKUP(E9,Konvertavimo_reiksmes[],5,FALSE),G9))))</f>
        <v/>
      </c>
      <c r="I9" s="68"/>
    </row>
    <row r="10" spans="2:9" x14ac:dyDescent="0.25">
      <c r="B10" s="63"/>
      <c r="C10" s="80"/>
      <c r="D10" s="81"/>
      <c r="E10" s="81"/>
      <c r="F10" s="81"/>
      <c r="G10" s="81"/>
      <c r="H10" s="73" t="str">
        <f>IF(ISBLANK(G10),"",IF(F10="l",G10*VLOOKUP(E10,Konvertavimo_reiksmes[],9,FALSE)*VLOOKUP(E10,Konvertavimo_reiksmes[],5,FALSE),IF(F10="m3",G10/1000*VLOOKUP(E10,Konvertavimo_reiksmes[],5,FALSE),IF(F10="t",G10*VLOOKUP(E10,Konvertavimo_reiksmes[],5,FALSE),G10))))</f>
        <v/>
      </c>
      <c r="I10" s="68"/>
    </row>
    <row r="11" spans="2:9" x14ac:dyDescent="0.25">
      <c r="B11" s="63"/>
      <c r="C11" s="80"/>
      <c r="D11" s="81"/>
      <c r="E11" s="81"/>
      <c r="F11" s="81"/>
      <c r="G11" s="81"/>
      <c r="H11" s="73" t="str">
        <f>IF(ISBLANK(G11),"",IF(F11="l",G11*VLOOKUP(E11,Konvertavimo_reiksmes[],9,FALSE)*VLOOKUP(E11,Konvertavimo_reiksmes[],5,FALSE),IF(F11="m3",G11/1000*VLOOKUP(E11,Konvertavimo_reiksmes[],5,FALSE),IF(F11="t",G11*VLOOKUP(E11,Konvertavimo_reiksmes[],5,FALSE),G11))))</f>
        <v/>
      </c>
      <c r="I11" s="68"/>
    </row>
    <row r="12" spans="2:9" x14ac:dyDescent="0.25">
      <c r="B12" s="63"/>
      <c r="C12" s="80"/>
      <c r="D12" s="81"/>
      <c r="E12" s="81"/>
      <c r="F12" s="81"/>
      <c r="G12" s="81"/>
      <c r="H12" s="73" t="str">
        <f>IF(ISBLANK(G12),"",IF(F12="l",G12*VLOOKUP(E12,Konvertavimo_reiksmes[],9,FALSE)*VLOOKUP(E12,Konvertavimo_reiksmes[],5,FALSE),IF(F12="m3",G12/1000*VLOOKUP(E12,Konvertavimo_reiksmes[],5,FALSE),IF(F12="t",G12*VLOOKUP(E12,Konvertavimo_reiksmes[],5,FALSE),G12))))</f>
        <v/>
      </c>
      <c r="I12" s="68"/>
    </row>
    <row r="13" spans="2:9" x14ac:dyDescent="0.25">
      <c r="B13" s="63"/>
      <c r="C13" s="80"/>
      <c r="D13" s="81"/>
      <c r="E13" s="81"/>
      <c r="F13" s="81"/>
      <c r="G13" s="81"/>
      <c r="H13" s="73" t="str">
        <f>IF(ISBLANK(G13),"",IF(F13="l",G13*VLOOKUP(E13,Konvertavimo_reiksmes[],9,FALSE)*VLOOKUP(E13,Konvertavimo_reiksmes[],5,FALSE),IF(F13="m3",G13/1000*VLOOKUP(E13,Konvertavimo_reiksmes[],5,FALSE),IF(F13="t",G13*VLOOKUP(E13,Konvertavimo_reiksmes[],5,FALSE),G13))))</f>
        <v/>
      </c>
      <c r="I13" s="68"/>
    </row>
    <row r="14" spans="2:9" x14ac:dyDescent="0.25">
      <c r="B14" s="63"/>
      <c r="C14" s="80"/>
      <c r="D14" s="81"/>
      <c r="E14" s="81"/>
      <c r="F14" s="81"/>
      <c r="G14" s="81"/>
      <c r="H14" s="73" t="str">
        <f>IF(ISBLANK(G14),"",IF(F14="l",G14*VLOOKUP(E14,Konvertavimo_reiksmes[],9,FALSE)*VLOOKUP(E14,Konvertavimo_reiksmes[],5,FALSE),IF(F14="m3",G14/1000*VLOOKUP(E14,Konvertavimo_reiksmes[],5,FALSE),IF(F14="t",G14*VLOOKUP(E14,Konvertavimo_reiksmes[],5,FALSE),G14))))</f>
        <v/>
      </c>
      <c r="I14" s="68"/>
    </row>
    <row r="15" spans="2:9" x14ac:dyDescent="0.25">
      <c r="B15" s="63"/>
      <c r="C15" s="80"/>
      <c r="D15" s="81"/>
      <c r="E15" s="81"/>
      <c r="F15" s="81"/>
      <c r="G15" s="81"/>
      <c r="H15" s="73" t="str">
        <f>IF(ISBLANK(G15),"",IF(F15="l",G15*VLOOKUP(E15,Konvertavimo_reiksmes[],9,FALSE)*VLOOKUP(E15,Konvertavimo_reiksmes[],5,FALSE),IF(F15="m3",G15/1000*VLOOKUP(E15,Konvertavimo_reiksmes[],5,FALSE),IF(F15="t",G15*VLOOKUP(E15,Konvertavimo_reiksmes[],5,FALSE),G15))))</f>
        <v/>
      </c>
      <c r="I15" s="68"/>
    </row>
    <row r="16" spans="2:9" x14ac:dyDescent="0.25">
      <c r="B16" s="63"/>
      <c r="C16" s="80"/>
      <c r="D16" s="81"/>
      <c r="E16" s="81"/>
      <c r="F16" s="81"/>
      <c r="G16" s="81"/>
      <c r="H16" s="73" t="str">
        <f>IF(ISBLANK(G16),"",IF(F16="l",G16*VLOOKUP(E16,Konvertavimo_reiksmes[],9,FALSE)*VLOOKUP(E16,Konvertavimo_reiksmes[],5,FALSE),IF(F16="m3",G16/1000*VLOOKUP(E16,Konvertavimo_reiksmes[],5,FALSE),IF(F16="t",G16*VLOOKUP(E16,Konvertavimo_reiksmes[],5,FALSE),G16))))</f>
        <v/>
      </c>
      <c r="I16" s="68"/>
    </row>
    <row r="17" spans="2:9" x14ac:dyDescent="0.25">
      <c r="B17" s="63"/>
      <c r="C17" s="80"/>
      <c r="D17" s="81"/>
      <c r="E17" s="81"/>
      <c r="F17" s="81"/>
      <c r="G17" s="81"/>
      <c r="H17" s="73" t="str">
        <f>IF(ISBLANK(G17),"",IF(F17="l",G17*VLOOKUP(E17,Konvertavimo_reiksmes[],9,FALSE)*VLOOKUP(E17,Konvertavimo_reiksmes[],5,FALSE),IF(F17="m3",G17/1000*VLOOKUP(E17,Konvertavimo_reiksmes[],5,FALSE),IF(F17="t",G17*VLOOKUP(E17,Konvertavimo_reiksmes[],5,FALSE),G17))))</f>
        <v/>
      </c>
      <c r="I17" s="68"/>
    </row>
    <row r="18" spans="2:9" x14ac:dyDescent="0.25">
      <c r="B18" s="63"/>
      <c r="C18" s="80"/>
      <c r="D18" s="81"/>
      <c r="E18" s="81"/>
      <c r="F18" s="81"/>
      <c r="G18" s="81"/>
      <c r="H18" s="73" t="str">
        <f>IF(ISBLANK(G18),"",IF(F18="l",G18*VLOOKUP(E18,Konvertavimo_reiksmes[],9,FALSE)*VLOOKUP(E18,Konvertavimo_reiksmes[],5,FALSE),IF(F18="m3",G18/1000*VLOOKUP(E18,Konvertavimo_reiksmes[],5,FALSE),IF(F18="t",G18*VLOOKUP(E18,Konvertavimo_reiksmes[],5,FALSE),G18))))</f>
        <v/>
      </c>
      <c r="I18" s="68"/>
    </row>
    <row r="19" spans="2:9" x14ac:dyDescent="0.25">
      <c r="B19" s="63"/>
      <c r="C19" s="80"/>
      <c r="D19" s="81"/>
      <c r="E19" s="81"/>
      <c r="F19" s="81"/>
      <c r="G19" s="81"/>
      <c r="H19" s="73" t="str">
        <f>IF(ISBLANK(G19),"",IF(F19="l",G19*VLOOKUP(E19,Konvertavimo_reiksmes[],9,FALSE)*VLOOKUP(E19,Konvertavimo_reiksmes[],5,FALSE),IF(F19="m3",G19/1000*VLOOKUP(E19,Konvertavimo_reiksmes[],5,FALSE),IF(F19="t",G19*VLOOKUP(E19,Konvertavimo_reiksmes[],5,FALSE),G19))))</f>
        <v/>
      </c>
      <c r="I19" s="68"/>
    </row>
    <row r="20" spans="2:9" x14ac:dyDescent="0.25">
      <c r="B20" s="63"/>
      <c r="C20" s="80"/>
      <c r="D20" s="81"/>
      <c r="E20" s="81"/>
      <c r="F20" s="81"/>
      <c r="G20" s="81"/>
      <c r="H20" s="73" t="str">
        <f>IF(ISBLANK(G20),"",IF(F20="l",G20*VLOOKUP(E20,Konvertavimo_reiksmes[],9,FALSE)*VLOOKUP(E20,Konvertavimo_reiksmes[],5,FALSE),IF(F20="m3",G20/1000*VLOOKUP(E20,Konvertavimo_reiksmes[],5,FALSE),IF(F20="t",G20*VLOOKUP(E20,Konvertavimo_reiksmes[],5,FALSE),G20))))</f>
        <v/>
      </c>
      <c r="I20" s="68"/>
    </row>
    <row r="21" spans="2:9" x14ac:dyDescent="0.25">
      <c r="B21" s="63"/>
      <c r="C21" s="80"/>
      <c r="D21" s="81"/>
      <c r="E21" s="81"/>
      <c r="F21" s="81"/>
      <c r="G21" s="81"/>
      <c r="H21" s="73" t="str">
        <f>IF(ISBLANK(G21),"",IF(F21="l",G21*VLOOKUP(E21,Konvertavimo_reiksmes[],9,FALSE)*VLOOKUP(E21,Konvertavimo_reiksmes[],5,FALSE),IF(F21="m3",G21/1000*VLOOKUP(E21,Konvertavimo_reiksmes[],5,FALSE),IF(F21="t",G21*VLOOKUP(E21,Konvertavimo_reiksmes[],5,FALSE),G21))))</f>
        <v/>
      </c>
      <c r="I21" s="68"/>
    </row>
    <row r="22" spans="2:9" x14ac:dyDescent="0.25">
      <c r="B22" s="63"/>
      <c r="C22" s="80"/>
      <c r="D22" s="81"/>
      <c r="E22" s="81"/>
      <c r="F22" s="81"/>
      <c r="G22" s="81"/>
      <c r="H22" s="73" t="str">
        <f>IF(ISBLANK(G22),"",IF(F22="l",G22*VLOOKUP(E22,Konvertavimo_reiksmes[],9,FALSE)*VLOOKUP(E22,Konvertavimo_reiksmes[],5,FALSE),IF(F22="m3",G22/1000*VLOOKUP(E22,Konvertavimo_reiksmes[],5,FALSE),IF(F22="t",G22*VLOOKUP(E22,Konvertavimo_reiksmes[],5,FALSE),G22))))</f>
        <v/>
      </c>
      <c r="I22" s="68"/>
    </row>
    <row r="23" spans="2:9" x14ac:dyDescent="0.25">
      <c r="B23" s="63"/>
      <c r="C23" s="80"/>
      <c r="D23" s="81"/>
      <c r="E23" s="81"/>
      <c r="F23" s="81"/>
      <c r="G23" s="81"/>
      <c r="H23" s="73" t="str">
        <f>IF(ISBLANK(G23),"",IF(F23="l",G23*VLOOKUP(E23,Konvertavimo_reiksmes[],9,FALSE)*VLOOKUP(E23,Konvertavimo_reiksmes[],5,FALSE),IF(F23="m3",G23/1000*VLOOKUP(E23,Konvertavimo_reiksmes[],5,FALSE),IF(F23="t",G23*VLOOKUP(E23,Konvertavimo_reiksmes[],5,FALSE),G23))))</f>
        <v/>
      </c>
      <c r="I23" s="68"/>
    </row>
    <row r="24" spans="2:9" x14ac:dyDescent="0.25">
      <c r="B24" s="63"/>
      <c r="C24" s="80"/>
      <c r="D24" s="81"/>
      <c r="E24" s="81"/>
      <c r="F24" s="81"/>
      <c r="G24" s="81"/>
      <c r="H24" s="73" t="str">
        <f>IF(ISBLANK(G24),"",IF(F24="l",G24*VLOOKUP(E24,Konvertavimo_reiksmes[],9,FALSE)*VLOOKUP(E24,Konvertavimo_reiksmes[],5,FALSE),IF(F24="m3",G24/1000*VLOOKUP(E24,Konvertavimo_reiksmes[],5,FALSE),IF(F24="t",G24*VLOOKUP(E24,Konvertavimo_reiksmes[],5,FALSE),G24))))</f>
        <v/>
      </c>
      <c r="I24" s="68"/>
    </row>
    <row r="25" spans="2:9" x14ac:dyDescent="0.25">
      <c r="B25" s="63"/>
      <c r="C25" s="80"/>
      <c r="D25" s="81"/>
      <c r="E25" s="81"/>
      <c r="F25" s="81"/>
      <c r="G25" s="81"/>
      <c r="H25" s="73" t="str">
        <f>IF(ISBLANK(G25),"",IF(F25="l",G25*VLOOKUP(E25,Konvertavimo_reiksmes[],9,FALSE)*VLOOKUP(E25,Konvertavimo_reiksmes[],5,FALSE),IF(F25="m3",G25/1000*VLOOKUP(E25,Konvertavimo_reiksmes[],5,FALSE),IF(F25="t",G25*VLOOKUP(E25,Konvertavimo_reiksmes[],5,FALSE),G25))))</f>
        <v/>
      </c>
      <c r="I25" s="68"/>
    </row>
    <row r="26" spans="2:9" x14ac:dyDescent="0.25">
      <c r="B26" s="63"/>
      <c r="C26" s="80"/>
      <c r="D26" s="81"/>
      <c r="E26" s="81"/>
      <c r="F26" s="81"/>
      <c r="G26" s="81"/>
      <c r="H26" s="73" t="str">
        <f>IF(ISBLANK(G26),"",IF(F26="l",G26*VLOOKUP(E26,Konvertavimo_reiksmes[],9,FALSE)*VLOOKUP(E26,Konvertavimo_reiksmes[],5,FALSE),IF(F26="m3",G26/1000*VLOOKUP(E26,Konvertavimo_reiksmes[],5,FALSE),IF(F26="t",G26*VLOOKUP(E26,Konvertavimo_reiksmes[],5,FALSE),G26))))</f>
        <v/>
      </c>
      <c r="I26" s="68"/>
    </row>
    <row r="27" spans="2:9" x14ac:dyDescent="0.25">
      <c r="B27" s="63"/>
      <c r="C27" s="80"/>
      <c r="D27" s="81"/>
      <c r="E27" s="81"/>
      <c r="F27" s="81"/>
      <c r="G27" s="81"/>
      <c r="H27" s="73" t="str">
        <f>IF(ISBLANK(G27),"",IF(F27="l",G27*VLOOKUP(E27,Konvertavimo_reiksmes[],9,FALSE)*VLOOKUP(E27,Konvertavimo_reiksmes[],5,FALSE),IF(F27="m3",G27/1000*VLOOKUP(E27,Konvertavimo_reiksmes[],5,FALSE),IF(F27="t",G27*VLOOKUP(E27,Konvertavimo_reiksmes[],5,FALSE),G27))))</f>
        <v/>
      </c>
      <c r="I27" s="68"/>
    </row>
    <row r="28" spans="2:9" x14ac:dyDescent="0.25">
      <c r="B28" s="63"/>
      <c r="C28" s="80"/>
      <c r="D28" s="81"/>
      <c r="E28" s="81"/>
      <c r="F28" s="81"/>
      <c r="G28" s="81"/>
      <c r="H28" s="73" t="str">
        <f>IF(ISBLANK(G28),"",IF(F28="l",G28*VLOOKUP(E28,Konvertavimo_reiksmes[],9,FALSE)*VLOOKUP(E28,Konvertavimo_reiksmes[],5,FALSE),IF(F28="m3",G28/1000*VLOOKUP(E28,Konvertavimo_reiksmes[],5,FALSE),IF(F28="t",G28*VLOOKUP(E28,Konvertavimo_reiksmes[],5,FALSE),G28))))</f>
        <v/>
      </c>
      <c r="I28" s="68"/>
    </row>
    <row r="29" spans="2:9" ht="15.75" thickBot="1" x14ac:dyDescent="0.3">
      <c r="B29" s="65"/>
      <c r="C29" s="82"/>
      <c r="D29" s="66"/>
      <c r="E29" s="66"/>
      <c r="F29" s="66"/>
      <c r="G29" s="66"/>
      <c r="H29" s="74" t="str">
        <f>IF(ISBLANK(G29),"",IF(F29="l",G29*VLOOKUP(E29,Konvertavimo_reiksmes[],9,FALSE)*VLOOKUP(E29,Konvertavimo_reiksmes[],5,FALSE),IF(F29="m3",G29/1000*VLOOKUP(E29,Konvertavimo_reiksmes[],5,FALSE),IF(F29="t",G29*VLOOKUP(E29,Konvertavimo_reiksmes[],5,FALSE),G29))))</f>
        <v/>
      </c>
      <c r="I29" s="69"/>
    </row>
    <row r="30" spans="2:9" ht="15.75" thickBot="1" x14ac:dyDescent="0.3">
      <c r="G30" s="56" t="s">
        <v>50</v>
      </c>
      <c r="H30" s="57">
        <f>SUM(H4:H29)/1000</f>
        <v>0</v>
      </c>
    </row>
    <row r="31" spans="2:9" x14ac:dyDescent="0.25">
      <c r="G31" s="56"/>
      <c r="H31" s="75"/>
    </row>
    <row r="33" spans="2:9" ht="63" customHeight="1" x14ac:dyDescent="0.25">
      <c r="B33" s="114" t="s">
        <v>51</v>
      </c>
      <c r="C33" s="114"/>
      <c r="D33" s="114"/>
      <c r="E33" s="114"/>
      <c r="F33" s="114"/>
      <c r="G33" s="114"/>
      <c r="H33" s="114"/>
      <c r="I33" s="114"/>
    </row>
    <row r="34" spans="2:9" x14ac:dyDescent="0.25">
      <c r="B34" s="41"/>
    </row>
    <row r="35" spans="2:9" x14ac:dyDescent="0.25">
      <c r="B35" s="41"/>
      <c r="C35" s="76"/>
      <c r="D35" s="77"/>
      <c r="E35" s="77"/>
      <c r="F35" s="77"/>
      <c r="G35" s="77"/>
      <c r="H35" s="77"/>
    </row>
    <row r="36" spans="2:9" x14ac:dyDescent="0.25">
      <c r="C36" s="77"/>
      <c r="D36" s="77"/>
      <c r="E36" s="77"/>
      <c r="F36" s="77"/>
      <c r="G36" s="77"/>
      <c r="H36" s="77"/>
    </row>
    <row r="37" spans="2:9" x14ac:dyDescent="0.25">
      <c r="C37" s="77"/>
      <c r="D37" s="77"/>
      <c r="E37" s="77"/>
      <c r="F37" s="77"/>
      <c r="G37" s="77"/>
      <c r="H37" s="77"/>
    </row>
    <row r="38" spans="2:9" x14ac:dyDescent="0.25">
      <c r="C38" s="77"/>
      <c r="D38" s="77"/>
      <c r="E38" s="77"/>
      <c r="F38" s="77"/>
      <c r="G38" s="77"/>
      <c r="H38" s="77"/>
    </row>
    <row r="39" spans="2:9" x14ac:dyDescent="0.25">
      <c r="C39" s="77"/>
      <c r="D39" s="77"/>
      <c r="E39" s="77"/>
      <c r="F39" s="77"/>
      <c r="G39" s="77"/>
      <c r="H39" s="77"/>
    </row>
    <row r="40" spans="2:9" x14ac:dyDescent="0.25">
      <c r="C40" s="77"/>
      <c r="D40" s="77"/>
      <c r="E40" s="77"/>
      <c r="F40" s="77"/>
      <c r="G40" s="77"/>
      <c r="H40" s="77"/>
    </row>
    <row r="43" spans="2:9" x14ac:dyDescent="0.25">
      <c r="E43" s="78"/>
    </row>
    <row r="46" spans="2:9" x14ac:dyDescent="0.25">
      <c r="E46" s="78"/>
    </row>
    <row r="47" spans="2:9" x14ac:dyDescent="0.25">
      <c r="E47" s="78"/>
    </row>
    <row r="48" spans="2:9" x14ac:dyDescent="0.25">
      <c r="E48" s="78"/>
    </row>
    <row r="49" spans="5:5" x14ac:dyDescent="0.25">
      <c r="E49" s="78"/>
    </row>
  </sheetData>
  <sheetProtection sheet="1" objects="1" scenarios="1" insertRows="0"/>
  <mergeCells count="1">
    <mergeCell ref="B33:I33"/>
  </mergeCells>
  <dataValidations count="1">
    <dataValidation type="list" allowBlank="1" showInputMessage="1" showErrorMessage="1" sqref="E4:E29" xr:uid="{2AC09765-2D3F-478E-9BB0-5999DC4C4F8E}">
      <formula1>Transportas_drop</formula1>
    </dataValidation>
  </dataValidations>
  <pageMargins left="0.7" right="0.7" top="0.75" bottom="0.75" header="0.3" footer="0.3"/>
  <pageSetup paperSize="9" scale="46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3786702-D23E-4272-9326-083ABC1B4F65}">
          <x14:formula1>
            <xm:f>IF(E4=Konvertavimas_hide!$O$22,Konvertavimas_hide!$O$23:$O$25,IF(E4=Konvertavimas_hide!$P$22,Konvertavimas_hide!$P$23,IF(E4=Konvertavimas_hide!$Q$22,Konvertavimas_hide!$Q$23,IF(E4=Konvertavimas_hide!$R$22,Konvertavimas_hide!$R$23:$R$25,IF(E4=Konvertavimas_hide!$S$22,Konvertavimas_hide!$S$23:$S$25,Konvertavimas_hide!$T$23:$T$24)))))</xm:f>
          </x14:formula1>
          <xm:sqref>F4:F29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512FE-E158-4B8F-B623-40734CAE33AE}">
  <sheetPr>
    <tabColor rgb="FF7BDB8C"/>
    <pageSetUpPr fitToPage="1"/>
  </sheetPr>
  <dimension ref="B1:I34"/>
  <sheetViews>
    <sheetView topLeftCell="A2" workbookViewId="0">
      <selection activeCell="C35" sqref="C35"/>
    </sheetView>
  </sheetViews>
  <sheetFormatPr defaultColWidth="9.140625" defaultRowHeight="15" x14ac:dyDescent="0.25"/>
  <cols>
    <col min="1" max="1" width="9.140625" style="19"/>
    <col min="2" max="2" width="11.28515625" style="19" customWidth="1"/>
    <col min="3" max="3" width="43.5703125" style="19" customWidth="1"/>
    <col min="4" max="4" width="19.28515625" style="19" customWidth="1"/>
    <col min="5" max="5" width="29.85546875" style="19" customWidth="1"/>
    <col min="6" max="7" width="10.85546875" style="19" customWidth="1"/>
    <col min="8" max="8" width="26.85546875" style="19" customWidth="1"/>
    <col min="9" max="9" width="27.42578125" style="19" customWidth="1"/>
    <col min="10" max="16384" width="9.140625" style="19"/>
  </cols>
  <sheetData>
    <row r="1" spans="2:9" ht="60" customHeight="1" x14ac:dyDescent="0.25"/>
    <row r="2" spans="2:9" ht="49.5" customHeight="1" thickBot="1" x14ac:dyDescent="0.3">
      <c r="B2" s="41" t="s">
        <v>52</v>
      </c>
    </row>
    <row r="3" spans="2:9" ht="78" customHeight="1" x14ac:dyDescent="0.25">
      <c r="B3" s="70" t="s">
        <v>53</v>
      </c>
      <c r="C3" s="70" t="s">
        <v>54</v>
      </c>
      <c r="D3" s="70" t="s">
        <v>55</v>
      </c>
      <c r="E3" s="70" t="s">
        <v>56</v>
      </c>
      <c r="F3" s="70" t="s">
        <v>47</v>
      </c>
      <c r="G3" s="70" t="s">
        <v>38</v>
      </c>
      <c r="H3" s="52" t="s">
        <v>57</v>
      </c>
      <c r="I3" s="83" t="s">
        <v>49</v>
      </c>
    </row>
    <row r="4" spans="2:9" x14ac:dyDescent="0.25">
      <c r="B4" s="84"/>
      <c r="C4" s="85"/>
      <c r="D4" s="86"/>
      <c r="E4" s="87"/>
      <c r="F4" s="87"/>
      <c r="G4" s="87"/>
      <c r="H4" s="72" t="str">
        <f>IF(ISBLANK(G4),"",IF(F4="l",G4*VLOOKUP(E4,Konvertavimo_reiksmes[],9,FALSE)*VLOOKUP(E4,Konvertavimo_reiksmes[],5,FALSE),IF(F4="m3",G4/1000*VLOOKUP(E4,Konvertavimo_reiksmes[],5,FALSE),IF(F4="t",G4*VLOOKUP(E4,Konvertavimo_reiksmes[],5,FALSE),G4))))</f>
        <v/>
      </c>
      <c r="I4" s="96"/>
    </row>
    <row r="5" spans="2:9" x14ac:dyDescent="0.25">
      <c r="B5" s="88"/>
      <c r="C5" s="89"/>
      <c r="D5" s="90"/>
      <c r="E5" s="91"/>
      <c r="F5" s="91"/>
      <c r="G5" s="91"/>
      <c r="H5" s="73" t="str">
        <f>IF(ISBLANK(G5),"",IF(F5="l",G5*VLOOKUP(E5,Konvertavimo_reiksmes[],9,FALSE)*VLOOKUP(E5,Konvertavimo_reiksmes[],5,FALSE),IF(F5="m3",G5/1000*VLOOKUP(E5,Konvertavimo_reiksmes[],5,FALSE),IF(F5="t",G5*VLOOKUP(E5,Konvertavimo_reiksmes[],5,FALSE),G5))))</f>
        <v/>
      </c>
      <c r="I5" s="97"/>
    </row>
    <row r="6" spans="2:9" x14ac:dyDescent="0.25">
      <c r="B6" s="88"/>
      <c r="C6" s="89"/>
      <c r="D6" s="90"/>
      <c r="E6" s="91"/>
      <c r="F6" s="91"/>
      <c r="G6" s="91"/>
      <c r="H6" s="73" t="str">
        <f>IF(ISBLANK(G6),"",IF(F6="l",G6*VLOOKUP(E6,Konvertavimo_reiksmes[],9,FALSE)*VLOOKUP(E6,Konvertavimo_reiksmes[],5,FALSE),IF(F6="m3",G6/1000*VLOOKUP(E6,Konvertavimo_reiksmes[],5,FALSE),IF(F6="t",G6*VLOOKUP(E6,Konvertavimo_reiksmes[],5,FALSE),G6))))</f>
        <v/>
      </c>
      <c r="I6" s="97"/>
    </row>
    <row r="7" spans="2:9" x14ac:dyDescent="0.25">
      <c r="B7" s="88"/>
      <c r="C7" s="89"/>
      <c r="D7" s="90"/>
      <c r="E7" s="91"/>
      <c r="F7" s="91"/>
      <c r="G7" s="91"/>
      <c r="H7" s="73" t="str">
        <f>IF(ISBLANK(G7),"",IF(F7="l",G7*VLOOKUP(E7,Konvertavimo_reiksmes[],9,FALSE)*VLOOKUP(E7,Konvertavimo_reiksmes[],5,FALSE),IF(F7="m3",G7/1000*VLOOKUP(E7,Konvertavimo_reiksmes[],5,FALSE),IF(F7="t",G7*VLOOKUP(E7,Konvertavimo_reiksmes[],5,FALSE),G7))))</f>
        <v/>
      </c>
      <c r="I7" s="97"/>
    </row>
    <row r="8" spans="2:9" x14ac:dyDescent="0.25">
      <c r="B8" s="88"/>
      <c r="C8" s="89"/>
      <c r="D8" s="90"/>
      <c r="E8" s="91"/>
      <c r="F8" s="91"/>
      <c r="G8" s="91"/>
      <c r="H8" s="73" t="str">
        <f>IF(ISBLANK(G8),"",IF(F8="l",G8*VLOOKUP(E8,Konvertavimo_reiksmes[],9,FALSE)*VLOOKUP(E8,Konvertavimo_reiksmes[],5,FALSE),IF(F8="m3",G8/1000*VLOOKUP(E8,Konvertavimo_reiksmes[],5,FALSE),IF(F8="t",G8*VLOOKUP(E8,Konvertavimo_reiksmes[],5,FALSE),G8))))</f>
        <v/>
      </c>
      <c r="I8" s="97"/>
    </row>
    <row r="9" spans="2:9" x14ac:dyDescent="0.25">
      <c r="B9" s="88"/>
      <c r="C9" s="89"/>
      <c r="D9" s="90"/>
      <c r="E9" s="91"/>
      <c r="F9" s="91"/>
      <c r="G9" s="91"/>
      <c r="H9" s="73" t="str">
        <f>IF(ISBLANK(G9),"",IF(F9="l",G9*VLOOKUP(E9,Konvertavimo_reiksmes[],9,FALSE)*VLOOKUP(E9,Konvertavimo_reiksmes[],5,FALSE),IF(F9="m3",G9/1000*VLOOKUP(E9,Konvertavimo_reiksmes[],5,FALSE),IF(F9="t",G9*VLOOKUP(E9,Konvertavimo_reiksmes[],5,FALSE),G9))))</f>
        <v/>
      </c>
      <c r="I9" s="97"/>
    </row>
    <row r="10" spans="2:9" x14ac:dyDescent="0.25">
      <c r="B10" s="88"/>
      <c r="C10" s="89"/>
      <c r="D10" s="90"/>
      <c r="E10" s="91"/>
      <c r="F10" s="91"/>
      <c r="G10" s="91"/>
      <c r="H10" s="73" t="str">
        <f>IF(ISBLANK(G10),"",IF(F10="l",G10*VLOOKUP(E10,Konvertavimo_reiksmes[],9,FALSE)*VLOOKUP(E10,Konvertavimo_reiksmes[],5,FALSE),IF(F10="m3",G10/1000*VLOOKUP(E10,Konvertavimo_reiksmes[],5,FALSE),IF(F10="t",G10*VLOOKUP(E10,Konvertavimo_reiksmes[],5,FALSE),G10))))</f>
        <v/>
      </c>
      <c r="I10" s="97"/>
    </row>
    <row r="11" spans="2:9" x14ac:dyDescent="0.25">
      <c r="B11" s="88"/>
      <c r="C11" s="89"/>
      <c r="D11" s="90"/>
      <c r="E11" s="91"/>
      <c r="F11" s="91"/>
      <c r="G11" s="91"/>
      <c r="H11" s="73" t="str">
        <f>IF(ISBLANK(G11),"",IF(F11="l",G11*VLOOKUP(E11,Konvertavimo_reiksmes[],9,FALSE)*VLOOKUP(E11,Konvertavimo_reiksmes[],5,FALSE),IF(F11="m3",G11/1000*VLOOKUP(E11,Konvertavimo_reiksmes[],5,FALSE),IF(F11="t",G11*VLOOKUP(E11,Konvertavimo_reiksmes[],5,FALSE),G11))))</f>
        <v/>
      </c>
      <c r="I11" s="97"/>
    </row>
    <row r="12" spans="2:9" x14ac:dyDescent="0.25">
      <c r="B12" s="88"/>
      <c r="C12" s="89"/>
      <c r="D12" s="90"/>
      <c r="E12" s="91"/>
      <c r="F12" s="91"/>
      <c r="G12" s="91"/>
      <c r="H12" s="73" t="str">
        <f>IF(ISBLANK(G12),"",IF(F12="l",G12*VLOOKUP(E12,Konvertavimo_reiksmes[],9,FALSE)*VLOOKUP(E12,Konvertavimo_reiksmes[],5,FALSE),IF(F12="m3",G12/1000*VLOOKUP(E12,Konvertavimo_reiksmes[],5,FALSE),IF(F12="t",G12*VLOOKUP(E12,Konvertavimo_reiksmes[],5,FALSE),G12))))</f>
        <v/>
      </c>
      <c r="I12" s="97"/>
    </row>
    <row r="13" spans="2:9" x14ac:dyDescent="0.25">
      <c r="B13" s="88"/>
      <c r="C13" s="89"/>
      <c r="D13" s="90"/>
      <c r="E13" s="91"/>
      <c r="F13" s="91"/>
      <c r="G13" s="91"/>
      <c r="H13" s="73" t="str">
        <f>IF(ISBLANK(G13),"",IF(F13="l",G13*VLOOKUP(E13,Konvertavimo_reiksmes[],9,FALSE)*VLOOKUP(E13,Konvertavimo_reiksmes[],5,FALSE),IF(F13="m3",G13/1000*VLOOKUP(E13,Konvertavimo_reiksmes[],5,FALSE),IF(F13="t",G13*VLOOKUP(E13,Konvertavimo_reiksmes[],5,FALSE),G13))))</f>
        <v/>
      </c>
      <c r="I13" s="97"/>
    </row>
    <row r="14" spans="2:9" x14ac:dyDescent="0.25">
      <c r="B14" s="88"/>
      <c r="C14" s="89"/>
      <c r="D14" s="90"/>
      <c r="E14" s="91"/>
      <c r="F14" s="91"/>
      <c r="G14" s="91"/>
      <c r="H14" s="73" t="str">
        <f>IF(ISBLANK(G14),"",IF(F14="l",G14*VLOOKUP(E14,Konvertavimo_reiksmes[],9,FALSE)*VLOOKUP(E14,Konvertavimo_reiksmes[],5,FALSE),IF(F14="m3",G14/1000*VLOOKUP(E14,Konvertavimo_reiksmes[],5,FALSE),IF(F14="t",G14*VLOOKUP(E14,Konvertavimo_reiksmes[],5,FALSE),G14))))</f>
        <v/>
      </c>
      <c r="I14" s="97"/>
    </row>
    <row r="15" spans="2:9" x14ac:dyDescent="0.25">
      <c r="B15" s="88"/>
      <c r="C15" s="89"/>
      <c r="D15" s="90"/>
      <c r="E15" s="91"/>
      <c r="F15" s="91"/>
      <c r="G15" s="91"/>
      <c r="H15" s="73" t="str">
        <f>IF(ISBLANK(G15),"",IF(F15="l",G15*VLOOKUP(E15,Konvertavimo_reiksmes[],9,FALSE)*VLOOKUP(E15,Konvertavimo_reiksmes[],5,FALSE),IF(F15="m3",G15/1000*VLOOKUP(E15,Konvertavimo_reiksmes[],5,FALSE),IF(F15="t",G15*VLOOKUP(E15,Konvertavimo_reiksmes[],5,FALSE),G15))))</f>
        <v/>
      </c>
      <c r="I15" s="97"/>
    </row>
    <row r="16" spans="2:9" x14ac:dyDescent="0.25">
      <c r="B16" s="88"/>
      <c r="C16" s="89"/>
      <c r="D16" s="90"/>
      <c r="E16" s="91"/>
      <c r="F16" s="91"/>
      <c r="G16" s="91"/>
      <c r="H16" s="73" t="str">
        <f>IF(ISBLANK(G16),"",IF(F16="l",G16*VLOOKUP(E16,Konvertavimo_reiksmes[],9,FALSE)*VLOOKUP(E16,Konvertavimo_reiksmes[],5,FALSE),IF(F16="m3",G16/1000*VLOOKUP(E16,Konvertavimo_reiksmes[],5,FALSE),IF(F16="t",G16*VLOOKUP(E16,Konvertavimo_reiksmes[],5,FALSE),G16))))</f>
        <v/>
      </c>
      <c r="I16" s="97"/>
    </row>
    <row r="17" spans="2:9" x14ac:dyDescent="0.25">
      <c r="B17" s="88"/>
      <c r="C17" s="89"/>
      <c r="D17" s="90"/>
      <c r="E17" s="91"/>
      <c r="F17" s="91"/>
      <c r="G17" s="91"/>
      <c r="H17" s="73" t="str">
        <f>IF(ISBLANK(G17),"",IF(F17="l",G17*VLOOKUP(E17,Konvertavimo_reiksmes[],9,FALSE)*VLOOKUP(E17,Konvertavimo_reiksmes[],5,FALSE),IF(F17="m3",G17/1000*VLOOKUP(E17,Konvertavimo_reiksmes[],5,FALSE),IF(F17="t",G17*VLOOKUP(E17,Konvertavimo_reiksmes[],5,FALSE),G17))))</f>
        <v/>
      </c>
      <c r="I17" s="97"/>
    </row>
    <row r="18" spans="2:9" x14ac:dyDescent="0.25">
      <c r="B18" s="88"/>
      <c r="C18" s="89"/>
      <c r="D18" s="90"/>
      <c r="E18" s="91"/>
      <c r="F18" s="91"/>
      <c r="G18" s="91"/>
      <c r="H18" s="73" t="str">
        <f>IF(ISBLANK(G18),"",IF(F18="l",G18*VLOOKUP(E18,Konvertavimo_reiksmes[],9,FALSE)*VLOOKUP(E18,Konvertavimo_reiksmes[],5,FALSE),IF(F18="m3",G18/1000*VLOOKUP(E18,Konvertavimo_reiksmes[],5,FALSE),IF(F18="t",G18*VLOOKUP(E18,Konvertavimo_reiksmes[],5,FALSE),G18))))</f>
        <v/>
      </c>
      <c r="I18" s="97"/>
    </row>
    <row r="19" spans="2:9" x14ac:dyDescent="0.25">
      <c r="B19" s="88"/>
      <c r="C19" s="89"/>
      <c r="D19" s="90"/>
      <c r="E19" s="91"/>
      <c r="F19" s="91"/>
      <c r="G19" s="91"/>
      <c r="H19" s="73" t="str">
        <f>IF(ISBLANK(G19),"",IF(F19="l",G19*VLOOKUP(E19,Konvertavimo_reiksmes[],9,FALSE)*VLOOKUP(E19,Konvertavimo_reiksmes[],5,FALSE),IF(F19="m3",G19/1000*VLOOKUP(E19,Konvertavimo_reiksmes[],5,FALSE),IF(F19="t",G19*VLOOKUP(E19,Konvertavimo_reiksmes[],5,FALSE),G19))))</f>
        <v/>
      </c>
      <c r="I19" s="97"/>
    </row>
    <row r="20" spans="2:9" x14ac:dyDescent="0.25">
      <c r="B20" s="88"/>
      <c r="C20" s="89"/>
      <c r="D20" s="90"/>
      <c r="E20" s="91"/>
      <c r="F20" s="91"/>
      <c r="G20" s="91"/>
      <c r="H20" s="73" t="str">
        <f>IF(ISBLANK(G20),"",IF(F20="l",G20*VLOOKUP(E20,Konvertavimo_reiksmes[],9,FALSE)*VLOOKUP(E20,Konvertavimo_reiksmes[],5,FALSE),IF(F20="m3",G20/1000*VLOOKUP(E20,Konvertavimo_reiksmes[],5,FALSE),IF(F20="t",G20*VLOOKUP(E20,Konvertavimo_reiksmes[],5,FALSE),G20))))</f>
        <v/>
      </c>
      <c r="I20" s="97"/>
    </row>
    <row r="21" spans="2:9" x14ac:dyDescent="0.25">
      <c r="B21" s="88"/>
      <c r="C21" s="89"/>
      <c r="D21" s="90"/>
      <c r="E21" s="91"/>
      <c r="F21" s="91"/>
      <c r="G21" s="91"/>
      <c r="H21" s="73" t="str">
        <f>IF(ISBLANK(G21),"",IF(F21="l",G21*VLOOKUP(E21,Konvertavimo_reiksmes[],9,FALSE)*VLOOKUP(E21,Konvertavimo_reiksmes[],5,FALSE),IF(F21="m3",G21/1000*VLOOKUP(E21,Konvertavimo_reiksmes[],5,FALSE),IF(F21="t",G21*VLOOKUP(E21,Konvertavimo_reiksmes[],5,FALSE),G21))))</f>
        <v/>
      </c>
      <c r="I21" s="97"/>
    </row>
    <row r="22" spans="2:9" x14ac:dyDescent="0.25">
      <c r="B22" s="88"/>
      <c r="C22" s="89"/>
      <c r="D22" s="90"/>
      <c r="E22" s="91"/>
      <c r="F22" s="91"/>
      <c r="G22" s="91"/>
      <c r="H22" s="73" t="str">
        <f>IF(ISBLANK(G22),"",IF(F22="l",G22*VLOOKUP(E22,Konvertavimo_reiksmes[],9,FALSE)*VLOOKUP(E22,Konvertavimo_reiksmes[],5,FALSE),IF(F22="m3",G22/1000*VLOOKUP(E22,Konvertavimo_reiksmes[],5,FALSE),IF(F22="t",G22*VLOOKUP(E22,Konvertavimo_reiksmes[],5,FALSE),G22))))</f>
        <v/>
      </c>
      <c r="I22" s="97"/>
    </row>
    <row r="23" spans="2:9" x14ac:dyDescent="0.25">
      <c r="B23" s="88"/>
      <c r="C23" s="89"/>
      <c r="D23" s="90"/>
      <c r="E23" s="91"/>
      <c r="F23" s="91"/>
      <c r="G23" s="91"/>
      <c r="H23" s="73" t="str">
        <f>IF(ISBLANK(G23),"",IF(F23="l",G23*VLOOKUP(E23,Konvertavimo_reiksmes[],9,FALSE)*VLOOKUP(E23,Konvertavimo_reiksmes[],5,FALSE),IF(F23="m3",G23/1000*VLOOKUP(E23,Konvertavimo_reiksmes[],5,FALSE),IF(F23="t",G23*VLOOKUP(E23,Konvertavimo_reiksmes[],5,FALSE),G23))))</f>
        <v/>
      </c>
      <c r="I23" s="97"/>
    </row>
    <row r="24" spans="2:9" x14ac:dyDescent="0.25">
      <c r="B24" s="88"/>
      <c r="C24" s="89"/>
      <c r="D24" s="90"/>
      <c r="E24" s="91"/>
      <c r="F24" s="91"/>
      <c r="G24" s="91"/>
      <c r="H24" s="73" t="str">
        <f>IF(ISBLANK(G24),"",IF(F24="l",G24*VLOOKUP(E24,Konvertavimo_reiksmes[],9,FALSE)*VLOOKUP(E24,Konvertavimo_reiksmes[],5,FALSE),IF(F24="m3",G24/1000*VLOOKUP(E24,Konvertavimo_reiksmes[],5,FALSE),IF(F24="t",G24*VLOOKUP(E24,Konvertavimo_reiksmes[],5,FALSE),G24))))</f>
        <v/>
      </c>
      <c r="I24" s="97"/>
    </row>
    <row r="25" spans="2:9" x14ac:dyDescent="0.25">
      <c r="B25" s="88"/>
      <c r="C25" s="89"/>
      <c r="D25" s="90"/>
      <c r="E25" s="91"/>
      <c r="F25" s="91"/>
      <c r="G25" s="91"/>
      <c r="H25" s="73" t="str">
        <f>IF(ISBLANK(G25),"",IF(F25="l",G25*VLOOKUP(E25,Konvertavimo_reiksmes[],9,FALSE)*VLOOKUP(E25,Konvertavimo_reiksmes[],5,FALSE),IF(F25="m3",G25/1000*VLOOKUP(E25,Konvertavimo_reiksmes[],5,FALSE),IF(F25="t",G25*VLOOKUP(E25,Konvertavimo_reiksmes[],5,FALSE),G25))))</f>
        <v/>
      </c>
      <c r="I25" s="97"/>
    </row>
    <row r="26" spans="2:9" x14ac:dyDescent="0.25">
      <c r="B26" s="88"/>
      <c r="C26" s="89"/>
      <c r="D26" s="90"/>
      <c r="E26" s="91"/>
      <c r="F26" s="91"/>
      <c r="G26" s="91"/>
      <c r="H26" s="73" t="str">
        <f>IF(ISBLANK(G26),"",IF(F26="l",G26*VLOOKUP(E26,Konvertavimo_reiksmes[],9,FALSE)*VLOOKUP(E26,Konvertavimo_reiksmes[],5,FALSE),IF(F26="m3",G26/1000*VLOOKUP(E26,Konvertavimo_reiksmes[],5,FALSE),IF(F26="t",G26*VLOOKUP(E26,Konvertavimo_reiksmes[],5,FALSE),G26))))</f>
        <v/>
      </c>
      <c r="I26" s="97"/>
    </row>
    <row r="27" spans="2:9" x14ac:dyDescent="0.25">
      <c r="B27" s="88"/>
      <c r="C27" s="89"/>
      <c r="D27" s="90"/>
      <c r="E27" s="91"/>
      <c r="F27" s="91"/>
      <c r="G27" s="91"/>
      <c r="H27" s="73" t="str">
        <f>IF(ISBLANK(G27),"",IF(F27="l",G27*VLOOKUP(E27,Konvertavimo_reiksmes[],9,FALSE)*VLOOKUP(E27,Konvertavimo_reiksmes[],5,FALSE),IF(F27="m3",G27/1000*VLOOKUP(E27,Konvertavimo_reiksmes[],5,FALSE),IF(F27="t",G27*VLOOKUP(E27,Konvertavimo_reiksmes[],5,FALSE),G27))))</f>
        <v/>
      </c>
      <c r="I27" s="97"/>
    </row>
    <row r="28" spans="2:9" x14ac:dyDescent="0.25">
      <c r="B28" s="88"/>
      <c r="C28" s="89"/>
      <c r="D28" s="90"/>
      <c r="E28" s="91"/>
      <c r="F28" s="91"/>
      <c r="G28" s="91"/>
      <c r="H28" s="73" t="str">
        <f>IF(ISBLANK(G28),"",IF(F28="l",G28*VLOOKUP(E28,Konvertavimo_reiksmes[],9,FALSE)*VLOOKUP(E28,Konvertavimo_reiksmes[],5,FALSE),IF(F28="m3",G28/1000*VLOOKUP(E28,Konvertavimo_reiksmes[],5,FALSE),IF(F28="t",G28*VLOOKUP(E28,Konvertavimo_reiksmes[],5,FALSE),G28))))</f>
        <v/>
      </c>
      <c r="I28" s="97"/>
    </row>
    <row r="29" spans="2:9" x14ac:dyDescent="0.25">
      <c r="B29" s="92"/>
      <c r="C29" s="93"/>
      <c r="D29" s="94"/>
      <c r="E29" s="95"/>
      <c r="F29" s="95"/>
      <c r="G29" s="95"/>
      <c r="H29" s="74" t="str">
        <f>IF(ISBLANK(G29),"",IF(F29="l",G29*VLOOKUP(E29,Konvertavimo_reiksmes[],9,FALSE)*VLOOKUP(E29,Konvertavimo_reiksmes[],5,FALSE),IF(F29="m3",G29/1000*VLOOKUP(E29,Konvertavimo_reiksmes[],5,FALSE),IF(F29="t",G29*VLOOKUP(E29,Konvertavimo_reiksmes[],5,FALSE),G29))))</f>
        <v/>
      </c>
      <c r="I29" s="98"/>
    </row>
    <row r="30" spans="2:9" x14ac:dyDescent="0.25">
      <c r="F30" s="56"/>
      <c r="G30" s="56" t="s">
        <v>58</v>
      </c>
      <c r="H30" s="57">
        <f>SUM(H4:H29)/1000</f>
        <v>0</v>
      </c>
    </row>
    <row r="33" spans="2:9" x14ac:dyDescent="0.25">
      <c r="B33" s="41"/>
    </row>
    <row r="34" spans="2:9" ht="63.75" customHeight="1" x14ac:dyDescent="0.25">
      <c r="B34" s="126" t="s">
        <v>59</v>
      </c>
      <c r="C34" s="126"/>
      <c r="D34" s="126"/>
      <c r="E34" s="126"/>
      <c r="F34" s="126"/>
      <c r="G34" s="126"/>
      <c r="H34" s="126"/>
      <c r="I34" s="126"/>
    </row>
  </sheetData>
  <sheetProtection algorithmName="SHA-512" hashValue="KASOctn+Ih5DHtf6Qky5w8C65q7scncDgTgtZ//o9fN2bdTrRjp+JVTXFMr1W2X9bIqR0J1BK62TcbIRcSDLnQ==" saltValue="x0x3sbeXYSdvGXTkfvLKzg==" spinCount="100000" sheet="1" objects="1" scenarios="1" insertRows="0"/>
  <mergeCells count="1">
    <mergeCell ref="B34:I34"/>
  </mergeCells>
  <dataValidations count="1">
    <dataValidation type="list" allowBlank="1" showInputMessage="1" showErrorMessage="1" sqref="E4:E29" xr:uid="{53296595-B6FF-4AAB-909F-267D2597274E}">
      <formula1>ITP_drop</formula1>
    </dataValidation>
  </dataValidations>
  <pageMargins left="0.7" right="0.7" top="0.75" bottom="0.75" header="0.3" footer="0.3"/>
  <pageSetup paperSize="9" scale="46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BC600C9-7B3D-41EF-A062-EF634C3B9A75}">
          <x14:formula1>
            <xm:f>IF(E4=Konvertavimas_hide!$O$22,Konvertavimas_hide!$O$23:$O$25,IF(E4=Konvertavimas_hide!$P$22,Konvertavimas_hide!$P$23,IF(E4=Konvertavimas_hide!$Q$22,Konvertavimas_hide!$Q$23,IF(E4=Konvertavimas_hide!$R$22,Konvertavimas_hide!$R$23:$R$25,IF(E4=Konvertavimas_hide!$S$22,Konvertavimas_hide!$S$23:$S$25,Konvertavimas_hide!$T$23:$T$24)))))</xm:f>
          </x14:formula1>
          <xm:sqref>F4:F29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C97A8-83DD-445E-8DFC-6AB5ED84AD3B}">
  <sheetPr>
    <tabColor theme="0" tint="-0.34998626667073579"/>
  </sheetPr>
  <dimension ref="A1:A60"/>
  <sheetViews>
    <sheetView workbookViewId="0">
      <selection activeCell="A21" sqref="A21"/>
    </sheetView>
  </sheetViews>
  <sheetFormatPr defaultRowHeight="15" x14ac:dyDescent="0.25"/>
  <cols>
    <col min="1" max="1" width="17.28515625" bestFit="1" customWidth="1"/>
  </cols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1" spans="1:1" x14ac:dyDescent="0.25">
      <c r="A11" t="s">
        <v>70</v>
      </c>
    </row>
    <row r="12" spans="1:1" x14ac:dyDescent="0.25">
      <c r="A12" t="s">
        <v>71</v>
      </c>
    </row>
    <row r="13" spans="1:1" x14ac:dyDescent="0.25">
      <c r="A13" t="s">
        <v>72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  <row r="33" spans="1:1" x14ac:dyDescent="0.25">
      <c r="A33" t="s">
        <v>92</v>
      </c>
    </row>
    <row r="34" spans="1:1" x14ac:dyDescent="0.25">
      <c r="A34" t="s">
        <v>93</v>
      </c>
    </row>
    <row r="35" spans="1:1" x14ac:dyDescent="0.25">
      <c r="A35" t="s">
        <v>94</v>
      </c>
    </row>
    <row r="36" spans="1:1" x14ac:dyDescent="0.25">
      <c r="A36" t="s">
        <v>95</v>
      </c>
    </row>
    <row r="37" spans="1:1" x14ac:dyDescent="0.25">
      <c r="A37" t="s">
        <v>96</v>
      </c>
    </row>
    <row r="38" spans="1:1" x14ac:dyDescent="0.25">
      <c r="A38" t="s">
        <v>97</v>
      </c>
    </row>
    <row r="39" spans="1:1" x14ac:dyDescent="0.25">
      <c r="A39" t="s">
        <v>98</v>
      </c>
    </row>
    <row r="40" spans="1:1" x14ac:dyDescent="0.25">
      <c r="A40" t="s">
        <v>99</v>
      </c>
    </row>
    <row r="41" spans="1:1" x14ac:dyDescent="0.25">
      <c r="A41" t="s">
        <v>100</v>
      </c>
    </row>
    <row r="42" spans="1:1" x14ac:dyDescent="0.25">
      <c r="A42" t="s">
        <v>101</v>
      </c>
    </row>
    <row r="43" spans="1:1" x14ac:dyDescent="0.25">
      <c r="A43" t="s">
        <v>102</v>
      </c>
    </row>
    <row r="44" spans="1:1" x14ac:dyDescent="0.25">
      <c r="A44" t="s">
        <v>103</v>
      </c>
    </row>
    <row r="45" spans="1:1" x14ac:dyDescent="0.25">
      <c r="A45" t="s">
        <v>104</v>
      </c>
    </row>
    <row r="46" spans="1:1" x14ac:dyDescent="0.25">
      <c r="A46" t="s">
        <v>105</v>
      </c>
    </row>
    <row r="47" spans="1:1" x14ac:dyDescent="0.25">
      <c r="A47" t="s">
        <v>106</v>
      </c>
    </row>
    <row r="48" spans="1:1" x14ac:dyDescent="0.25">
      <c r="A48" t="s">
        <v>107</v>
      </c>
    </row>
    <row r="49" spans="1:1" x14ac:dyDescent="0.25">
      <c r="A49" t="s">
        <v>108</v>
      </c>
    </row>
    <row r="50" spans="1:1" x14ac:dyDescent="0.25">
      <c r="A50" t="s">
        <v>109</v>
      </c>
    </row>
    <row r="51" spans="1:1" x14ac:dyDescent="0.25">
      <c r="A51" t="s">
        <v>110</v>
      </c>
    </row>
    <row r="52" spans="1:1" x14ac:dyDescent="0.25">
      <c r="A52" t="s">
        <v>111</v>
      </c>
    </row>
    <row r="53" spans="1:1" x14ac:dyDescent="0.25">
      <c r="A53" t="s">
        <v>112</v>
      </c>
    </row>
    <row r="54" spans="1:1" x14ac:dyDescent="0.25">
      <c r="A54" t="s">
        <v>113</v>
      </c>
    </row>
    <row r="55" spans="1:1" x14ac:dyDescent="0.25">
      <c r="A55" t="s">
        <v>114</v>
      </c>
    </row>
    <row r="56" spans="1:1" x14ac:dyDescent="0.25">
      <c r="A56" t="s">
        <v>115</v>
      </c>
    </row>
    <row r="57" spans="1:1" x14ac:dyDescent="0.25">
      <c r="A57" t="s">
        <v>116</v>
      </c>
    </row>
    <row r="58" spans="1:1" x14ac:dyDescent="0.25">
      <c r="A58" t="s">
        <v>117</v>
      </c>
    </row>
    <row r="59" spans="1:1" x14ac:dyDescent="0.25">
      <c r="A59" t="s">
        <v>118</v>
      </c>
    </row>
    <row r="60" spans="1:1" x14ac:dyDescent="0.25">
      <c r="A60" t="s">
        <v>119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51385-D5BB-4AF3-92A5-DC9B38BA590A}">
  <sheetPr>
    <tabColor theme="0" tint="-0.34998626667073579"/>
  </sheetPr>
  <dimension ref="A1:T60"/>
  <sheetViews>
    <sheetView workbookViewId="0">
      <selection activeCell="C67" sqref="C67"/>
    </sheetView>
  </sheetViews>
  <sheetFormatPr defaultColWidth="9.140625" defaultRowHeight="15" x14ac:dyDescent="0.25"/>
  <cols>
    <col min="1" max="1" width="36.5703125" style="3" bestFit="1" customWidth="1"/>
    <col min="2" max="2" width="21.42578125" style="3" bestFit="1" customWidth="1"/>
    <col min="3" max="3" width="16.42578125" style="3" bestFit="1" customWidth="1"/>
    <col min="4" max="4" width="8.5703125" style="3" bestFit="1" customWidth="1"/>
    <col min="5" max="5" width="9.85546875" style="3" bestFit="1" customWidth="1"/>
    <col min="6" max="6" width="9.140625" style="3"/>
    <col min="7" max="7" width="12" style="3" bestFit="1" customWidth="1"/>
    <col min="8" max="10" width="12" style="3" customWidth="1"/>
    <col min="11" max="13" width="27" style="3" customWidth="1"/>
    <col min="14" max="14" width="19.85546875" style="3" customWidth="1"/>
    <col min="15" max="16384" width="9.140625" style="3"/>
  </cols>
  <sheetData>
    <row r="1" spans="1:20" ht="45" x14ac:dyDescent="0.25">
      <c r="A1" s="2" t="s">
        <v>120</v>
      </c>
      <c r="B1" s="2" t="s">
        <v>121</v>
      </c>
      <c r="C1" s="18" t="s">
        <v>122</v>
      </c>
      <c r="D1" s="2" t="s">
        <v>123</v>
      </c>
      <c r="E1" s="2" t="s">
        <v>124</v>
      </c>
      <c r="F1" s="18" t="s">
        <v>125</v>
      </c>
      <c r="G1" s="2" t="s">
        <v>126</v>
      </c>
      <c r="H1" s="2" t="s">
        <v>127</v>
      </c>
      <c r="I1" s="2" t="s">
        <v>128</v>
      </c>
      <c r="J1" s="2"/>
      <c r="O1" s="12" t="s">
        <v>120</v>
      </c>
      <c r="P1" s="13" t="s">
        <v>121</v>
      </c>
      <c r="Q1" s="13" t="s">
        <v>129</v>
      </c>
      <c r="R1" s="13" t="s">
        <v>123</v>
      </c>
      <c r="S1" s="13" t="s">
        <v>125</v>
      </c>
      <c r="T1" s="14" t="s">
        <v>124</v>
      </c>
    </row>
    <row r="2" spans="1:20" x14ac:dyDescent="0.25">
      <c r="A2" s="3" t="s">
        <v>130</v>
      </c>
      <c r="B2" s="3">
        <v>73.3</v>
      </c>
      <c r="C2" s="3">
        <v>42.3</v>
      </c>
      <c r="D2" s="15">
        <f>IFERROR(Konvertavimo_reiksmes[[#This Row],[Apatinis šilumingumas (TJ/Gg)]]/1000,Konvertavimo_reiksmes[[#This Row],[Apatinis šilumingumas (TJ/Gg)]])</f>
        <v>4.2299999999999997E-2</v>
      </c>
      <c r="E2" s="15">
        <f>IFERROR(Konvertavimo_reiksmes[[#This Row],[TJ/t]]*277.8,Konvertavimo_reiksmes[[#This Row],[TJ/t]])</f>
        <v>11.75094</v>
      </c>
      <c r="F2" s="3" t="s">
        <v>131</v>
      </c>
      <c r="G2" s="3" t="s">
        <v>132</v>
      </c>
      <c r="O2" s="6" t="s">
        <v>133</v>
      </c>
      <c r="P2" s="7">
        <v>143</v>
      </c>
      <c r="Q2" s="7" t="s">
        <v>134</v>
      </c>
      <c r="R2" s="7">
        <f>IFERROR(Konvertavimo_reiksmes[[#This Row],[Apatinis šilumingumas (TJ/Gg)]]/1000,Konvertavimo_reiksmes[[#This Row],[Apatinis šilumingumas (TJ/Gg)]])</f>
        <v>4.2299999999999997E-2</v>
      </c>
      <c r="S2" s="7" t="s">
        <v>131</v>
      </c>
      <c r="T2" s="8">
        <f>IFERROR(Konvertavimo_reiksmes[[#This Row],[TJ/t]]*277.8,Konvertavimo_reiksmes[[#This Row],[TJ/t]])</f>
        <v>11.75094</v>
      </c>
    </row>
    <row r="3" spans="1:20" ht="15.75" x14ac:dyDescent="0.25">
      <c r="A3" s="3" t="s">
        <v>135</v>
      </c>
      <c r="B3" s="3">
        <v>77</v>
      </c>
      <c r="C3" s="3">
        <v>27.5</v>
      </c>
      <c r="D3" s="15">
        <f>IFERROR(Konvertavimo_reiksmes[[#This Row],[Apatinis šilumingumas (TJ/Gg)]]/1000,Konvertavimo_reiksmes[[#This Row],[Apatinis šilumingumas (TJ/Gg)]])</f>
        <v>2.75E-2</v>
      </c>
      <c r="E3" s="15">
        <f>IFERROR(Konvertavimo_reiksmes[[#This Row],[TJ/t]]*277.8,Konvertavimo_reiksmes[[#This Row],[TJ/t]])</f>
        <v>7.6395</v>
      </c>
      <c r="F3" s="3" t="s">
        <v>131</v>
      </c>
      <c r="G3" s="3" t="s">
        <v>132</v>
      </c>
      <c r="K3" s="4" t="s">
        <v>131</v>
      </c>
      <c r="O3" s="6" t="s">
        <v>136</v>
      </c>
      <c r="P3" s="7">
        <v>85</v>
      </c>
      <c r="Q3" s="7" t="s">
        <v>134</v>
      </c>
      <c r="R3" s="7">
        <f>IFERROR(Konvertavimo_reiksmes[[#This Row],[Apatinis šilumingumas (TJ/Gg)]]/1000,Konvertavimo_reiksmes[[#This Row],[Apatinis šilumingumas (TJ/Gg)]])</f>
        <v>2.75E-2</v>
      </c>
      <c r="S3" s="7" t="s">
        <v>131</v>
      </c>
      <c r="T3" s="8">
        <f>IFERROR(Konvertavimo_reiksmes[[#This Row],[TJ/t]]*277.8,Konvertavimo_reiksmes[[#This Row],[TJ/t]])</f>
        <v>7.6395</v>
      </c>
    </row>
    <row r="4" spans="1:20" ht="15.75" x14ac:dyDescent="0.25">
      <c r="A4" s="16" t="s">
        <v>137</v>
      </c>
      <c r="B4" s="3">
        <v>64.2</v>
      </c>
      <c r="C4" s="3">
        <v>44.2</v>
      </c>
      <c r="D4" s="15">
        <f>IFERROR(Konvertavimo_reiksmes[[#This Row],[Apatinis šilumingumas (TJ/Gg)]]/1000,Konvertavimo_reiksmes[[#This Row],[Apatinis šilumingumas (TJ/Gg)]])</f>
        <v>4.4200000000000003E-2</v>
      </c>
      <c r="E4" s="15">
        <f>IFERROR(Konvertavimo_reiksmes[[#This Row],[TJ/t]]*277.8,Konvertavimo_reiksmes[[#This Row],[TJ/t]])</f>
        <v>12.278760000000002</v>
      </c>
      <c r="F4" s="3" t="s">
        <v>131</v>
      </c>
      <c r="G4" s="3" t="s">
        <v>132</v>
      </c>
      <c r="K4" s="4" t="s">
        <v>138</v>
      </c>
      <c r="O4" s="9" t="s">
        <v>139</v>
      </c>
      <c r="P4" s="10">
        <v>91.7</v>
      </c>
      <c r="Q4" s="10" t="s">
        <v>134</v>
      </c>
      <c r="R4" s="10">
        <f>IFERROR(Konvertavimo_reiksmes[[#This Row],[Apatinis šilumingumas (TJ/Gg)]]/1000,Konvertavimo_reiksmes[[#This Row],[Apatinis šilumingumas (TJ/Gg)]])</f>
        <v>4.4200000000000003E-2</v>
      </c>
      <c r="S4" s="10" t="s">
        <v>131</v>
      </c>
      <c r="T4" s="11">
        <f>IFERROR(Konvertavimo_reiksmes[[#This Row],[TJ/t]]*277.8,Konvertavimo_reiksmes[[#This Row],[TJ/t]])</f>
        <v>12.278760000000002</v>
      </c>
    </row>
    <row r="5" spans="1:20" x14ac:dyDescent="0.25">
      <c r="A5" s="16" t="s">
        <v>140</v>
      </c>
      <c r="B5" s="3">
        <v>69.3</v>
      </c>
      <c r="C5" s="3">
        <v>44.3</v>
      </c>
      <c r="D5" s="15">
        <f>IFERROR(Konvertavimo_reiksmes[[#This Row],[Apatinis šilumingumas (TJ/Gg)]]/1000,Konvertavimo_reiksmes[[#This Row],[Apatinis šilumingumas (TJ/Gg)]])</f>
        <v>4.4299999999999999E-2</v>
      </c>
      <c r="E5" s="15">
        <f>IFERROR(Konvertavimo_reiksmes[[#This Row],[TJ/t]]*277.8,Konvertavimo_reiksmes[[#This Row],[TJ/t]])</f>
        <v>12.30654</v>
      </c>
      <c r="F5" s="3" t="s">
        <v>131</v>
      </c>
      <c r="G5" s="3" t="s">
        <v>132</v>
      </c>
      <c r="H5" s="3" t="s">
        <v>141</v>
      </c>
      <c r="I5" s="3">
        <v>7.4739999999999995E-4</v>
      </c>
      <c r="K5" s="5" t="s">
        <v>142</v>
      </c>
    </row>
    <row r="6" spans="1:20" x14ac:dyDescent="0.25">
      <c r="A6" s="16" t="s">
        <v>143</v>
      </c>
      <c r="B6" s="3">
        <v>71.900000000000006</v>
      </c>
      <c r="C6" s="3">
        <v>43.8</v>
      </c>
      <c r="D6" s="15">
        <f>IFERROR(Konvertavimo_reiksmes[[#This Row],[Apatinis šilumingumas (TJ/Gg)]]/1000,Konvertavimo_reiksmes[[#This Row],[Apatinis šilumingumas (TJ/Gg)]])</f>
        <v>4.3799999999999999E-2</v>
      </c>
      <c r="E6" s="15">
        <f>IFERROR(Konvertavimo_reiksmes[[#This Row],[TJ/t]]*277.8,Konvertavimo_reiksmes[[#This Row],[TJ/t]])</f>
        <v>12.16764</v>
      </c>
      <c r="F6" s="3" t="s">
        <v>131</v>
      </c>
      <c r="G6" s="3" t="s">
        <v>132</v>
      </c>
    </row>
    <row r="7" spans="1:20" ht="15.75" x14ac:dyDescent="0.25">
      <c r="A7" s="16" t="s">
        <v>144</v>
      </c>
      <c r="B7" s="3">
        <v>73.3</v>
      </c>
      <c r="C7" s="3">
        <v>38.1</v>
      </c>
      <c r="D7" s="15">
        <f>IFERROR(Konvertavimo_reiksmes[[#This Row],[Apatinis šilumingumas (TJ/Gg)]]/1000,Konvertavimo_reiksmes[[#This Row],[Apatinis šilumingumas (TJ/Gg)]])</f>
        <v>3.8100000000000002E-2</v>
      </c>
      <c r="E7" s="15">
        <f>IFERROR(Konvertavimo_reiksmes[[#This Row],[TJ/t]]*277.8,Konvertavimo_reiksmes[[#This Row],[TJ/t]])</f>
        <v>10.584180000000002</v>
      </c>
      <c r="F7" s="3" t="s">
        <v>131</v>
      </c>
      <c r="G7" s="3" t="s">
        <v>132</v>
      </c>
      <c r="K7" s="4" t="s">
        <v>145</v>
      </c>
    </row>
    <row r="8" spans="1:20" ht="15.75" x14ac:dyDescent="0.25">
      <c r="A8" s="16" t="s">
        <v>146</v>
      </c>
      <c r="B8" s="3">
        <v>74.099999999999994</v>
      </c>
      <c r="C8" s="3">
        <v>43</v>
      </c>
      <c r="D8" s="15">
        <f>IFERROR(Konvertavimo_reiksmes[[#This Row],[Apatinis šilumingumas (TJ/Gg)]]/1000,Konvertavimo_reiksmes[[#This Row],[Apatinis šilumingumas (TJ/Gg)]])</f>
        <v>4.2999999999999997E-2</v>
      </c>
      <c r="E8" s="15">
        <f>IFERROR(Konvertavimo_reiksmes[[#This Row],[TJ/t]]*277.8,Konvertavimo_reiksmes[[#This Row],[TJ/t]])</f>
        <v>11.945399999999999</v>
      </c>
      <c r="F8" s="3" t="s">
        <v>131</v>
      </c>
      <c r="G8" s="3" t="s">
        <v>132</v>
      </c>
      <c r="H8" s="3" t="s">
        <v>141</v>
      </c>
      <c r="I8" s="3">
        <v>8.3469999999999996E-4</v>
      </c>
      <c r="K8" s="4" t="s">
        <v>147</v>
      </c>
    </row>
    <row r="9" spans="1:20" x14ac:dyDescent="0.25">
      <c r="A9" s="3" t="s">
        <v>148</v>
      </c>
      <c r="B9" s="3">
        <v>77.400000000000006</v>
      </c>
      <c r="C9" s="3">
        <v>40.4</v>
      </c>
      <c r="D9" s="15">
        <f>IFERROR(Konvertavimo_reiksmes[[#This Row],[Apatinis šilumingumas (TJ/Gg)]]/1000,Konvertavimo_reiksmes[[#This Row],[Apatinis šilumingumas (TJ/Gg)]])</f>
        <v>4.0399999999999998E-2</v>
      </c>
      <c r="E9" s="15">
        <f>IFERROR(Konvertavimo_reiksmes[[#This Row],[TJ/t]]*277.8,Konvertavimo_reiksmes[[#This Row],[TJ/t]])</f>
        <v>11.22312</v>
      </c>
      <c r="F9" s="3" t="s">
        <v>131</v>
      </c>
      <c r="G9" s="3" t="s">
        <v>132</v>
      </c>
      <c r="K9" s="5" t="s">
        <v>149</v>
      </c>
    </row>
    <row r="10" spans="1:20" x14ac:dyDescent="0.25">
      <c r="A10" s="16" t="s">
        <v>150</v>
      </c>
      <c r="B10" s="3">
        <v>63.1</v>
      </c>
      <c r="C10" s="3">
        <v>47.3</v>
      </c>
      <c r="D10" s="15">
        <f>IFERROR(Konvertavimo_reiksmes[[#This Row],[Apatinis šilumingumas (TJ/Gg)]]/1000,Konvertavimo_reiksmes[[#This Row],[Apatinis šilumingumas (TJ/Gg)]])</f>
        <v>4.7299999999999995E-2</v>
      </c>
      <c r="E10" s="15">
        <f>IFERROR(Konvertavimo_reiksmes[[#This Row],[TJ/t]]*277.8,Konvertavimo_reiksmes[[#This Row],[TJ/t]])</f>
        <v>13.139939999999999</v>
      </c>
      <c r="F10" s="3" t="s">
        <v>131</v>
      </c>
      <c r="G10" s="3" t="s">
        <v>132</v>
      </c>
    </row>
    <row r="11" spans="1:20" ht="15.75" x14ac:dyDescent="0.25">
      <c r="A11" s="3" t="s">
        <v>151</v>
      </c>
      <c r="B11" s="3">
        <v>61.6</v>
      </c>
      <c r="C11" s="3">
        <v>46.4</v>
      </c>
      <c r="D11" s="15">
        <f>IFERROR(Konvertavimo_reiksmes[[#This Row],[Apatinis šilumingumas (TJ/Gg)]]/1000,Konvertavimo_reiksmes[[#This Row],[Apatinis šilumingumas (TJ/Gg)]])</f>
        <v>4.6399999999999997E-2</v>
      </c>
      <c r="E11" s="15">
        <f>IFERROR(Konvertavimo_reiksmes[[#This Row],[TJ/t]]*277.8,Konvertavimo_reiksmes[[#This Row],[TJ/t]])</f>
        <v>12.88992</v>
      </c>
      <c r="F11" s="3" t="s">
        <v>131</v>
      </c>
      <c r="G11" s="3" t="s">
        <v>132</v>
      </c>
      <c r="K11" s="4" t="s">
        <v>152</v>
      </c>
    </row>
    <row r="12" spans="1:20" ht="15.75" x14ac:dyDescent="0.25">
      <c r="A12" s="16" t="s">
        <v>153</v>
      </c>
      <c r="B12" s="3">
        <v>73.3</v>
      </c>
      <c r="C12" s="3">
        <v>44.5</v>
      </c>
      <c r="D12" s="15">
        <f>IFERROR(Konvertavimo_reiksmes[[#This Row],[Apatinis šilumingumas (TJ/Gg)]]/1000,Konvertavimo_reiksmes[[#This Row],[Apatinis šilumingumas (TJ/Gg)]])</f>
        <v>4.4499999999999998E-2</v>
      </c>
      <c r="E12" s="15">
        <f>IFERROR(Konvertavimo_reiksmes[[#This Row],[TJ/t]]*277.8,Konvertavimo_reiksmes[[#This Row],[TJ/t]])</f>
        <v>12.3621</v>
      </c>
      <c r="F12" s="3" t="s">
        <v>131</v>
      </c>
      <c r="G12" s="3" t="s">
        <v>132</v>
      </c>
      <c r="K12" s="4" t="s">
        <v>154</v>
      </c>
    </row>
    <row r="13" spans="1:20" x14ac:dyDescent="0.25">
      <c r="A13" s="3" t="s">
        <v>155</v>
      </c>
      <c r="B13" s="3">
        <v>80.7</v>
      </c>
      <c r="C13" s="3">
        <v>40.200000000000003</v>
      </c>
      <c r="D13" s="15">
        <f>IFERROR(Konvertavimo_reiksmes[[#This Row],[Apatinis šilumingumas (TJ/Gg)]]/1000,Konvertavimo_reiksmes[[#This Row],[Apatinis šilumingumas (TJ/Gg)]])</f>
        <v>4.02E-2</v>
      </c>
      <c r="E13" s="15">
        <f>IFERROR(Konvertavimo_reiksmes[[#This Row],[TJ/t]]*277.8,Konvertavimo_reiksmes[[#This Row],[TJ/t]])</f>
        <v>11.16756</v>
      </c>
      <c r="F13" s="3" t="s">
        <v>131</v>
      </c>
      <c r="G13" s="3" t="s">
        <v>132</v>
      </c>
      <c r="K13" s="1" t="s">
        <v>156</v>
      </c>
    </row>
    <row r="14" spans="1:20" x14ac:dyDescent="0.25">
      <c r="A14" s="16" t="s">
        <v>157</v>
      </c>
      <c r="B14" s="3">
        <v>73.3</v>
      </c>
      <c r="C14" s="3">
        <v>40.200000000000003</v>
      </c>
      <c r="D14" s="15">
        <f>IFERROR(Konvertavimo_reiksmes[[#This Row],[Apatinis šilumingumas (TJ/Gg)]]/1000,Konvertavimo_reiksmes[[#This Row],[Apatinis šilumingumas (TJ/Gg)]])</f>
        <v>4.02E-2</v>
      </c>
      <c r="E14" s="15">
        <f>IFERROR(Konvertavimo_reiksmes[[#This Row],[TJ/t]]*277.8,Konvertavimo_reiksmes[[#This Row],[TJ/t]])</f>
        <v>11.16756</v>
      </c>
      <c r="F14" s="3" t="s">
        <v>131</v>
      </c>
      <c r="G14" s="3" t="s">
        <v>132</v>
      </c>
    </row>
    <row r="15" spans="1:20" ht="15.75" x14ac:dyDescent="0.25">
      <c r="A15" s="16" t="s">
        <v>158</v>
      </c>
      <c r="B15" s="3">
        <v>97.5</v>
      </c>
      <c r="C15" s="3">
        <v>32.5</v>
      </c>
      <c r="D15" s="15">
        <f>IFERROR(Konvertavimo_reiksmes[[#This Row],[Apatinis šilumingumas (TJ/Gg)]]/1000,Konvertavimo_reiksmes[[#This Row],[Apatinis šilumingumas (TJ/Gg)]])</f>
        <v>3.2500000000000001E-2</v>
      </c>
      <c r="E15" s="15">
        <f>IFERROR(Konvertavimo_reiksmes[[#This Row],[TJ/t]]*277.8,Konvertavimo_reiksmes[[#This Row],[TJ/t]])</f>
        <v>9.0285000000000011</v>
      </c>
      <c r="F15" s="3" t="s">
        <v>131</v>
      </c>
      <c r="G15" s="3" t="s">
        <v>132</v>
      </c>
      <c r="K15" s="4" t="s">
        <v>159</v>
      </c>
    </row>
    <row r="16" spans="1:20" x14ac:dyDescent="0.25">
      <c r="A16" s="3" t="s">
        <v>160</v>
      </c>
      <c r="B16" s="3">
        <v>73.3</v>
      </c>
      <c r="C16" s="3">
        <v>43</v>
      </c>
      <c r="D16" s="15">
        <f>IFERROR(Konvertavimo_reiksmes[[#This Row],[Apatinis šilumingumas (TJ/Gg)]]/1000,Konvertavimo_reiksmes[[#This Row],[Apatinis šilumingumas (TJ/Gg)]])</f>
        <v>4.2999999999999997E-2</v>
      </c>
      <c r="E16" s="15">
        <f>IFERROR(Konvertavimo_reiksmes[[#This Row],[TJ/t]]*277.8,Konvertavimo_reiksmes[[#This Row],[TJ/t]])</f>
        <v>11.945399999999999</v>
      </c>
      <c r="F16" s="3" t="s">
        <v>131</v>
      </c>
      <c r="G16" s="3" t="s">
        <v>132</v>
      </c>
      <c r="K16" s="1" t="s">
        <v>161</v>
      </c>
    </row>
    <row r="17" spans="1:20" x14ac:dyDescent="0.25">
      <c r="A17" s="3" t="s">
        <v>162</v>
      </c>
      <c r="B17" s="3">
        <v>57.6</v>
      </c>
      <c r="C17" s="3">
        <v>49.5</v>
      </c>
      <c r="D17" s="15">
        <f>IFERROR(Konvertavimo_reiksmes[[#This Row],[Apatinis šilumingumas (TJ/Gg)]]/1000,Konvertavimo_reiksmes[[#This Row],[Apatinis šilumingumas (TJ/Gg)]])</f>
        <v>4.9500000000000002E-2</v>
      </c>
      <c r="E17" s="15">
        <f>IFERROR(Konvertavimo_reiksmes[[#This Row],[TJ/t]]*277.8,Konvertavimo_reiksmes[[#This Row],[TJ/t]])</f>
        <v>13.751100000000001</v>
      </c>
      <c r="F17" s="3" t="s">
        <v>131</v>
      </c>
      <c r="G17" s="3" t="s">
        <v>132</v>
      </c>
    </row>
    <row r="18" spans="1:20" x14ac:dyDescent="0.25">
      <c r="A18" s="3" t="s">
        <v>163</v>
      </c>
      <c r="B18" s="3">
        <v>73.3</v>
      </c>
      <c r="C18" s="3">
        <v>40.200000000000003</v>
      </c>
      <c r="D18" s="15">
        <f>IFERROR(Konvertavimo_reiksmes[[#This Row],[Apatinis šilumingumas (TJ/Gg)]]/1000,Konvertavimo_reiksmes[[#This Row],[Apatinis šilumingumas (TJ/Gg)]])</f>
        <v>4.02E-2</v>
      </c>
      <c r="E18" s="15">
        <f>IFERROR(Konvertavimo_reiksmes[[#This Row],[TJ/t]]*277.8,Konvertavimo_reiksmes[[#This Row],[TJ/t]])</f>
        <v>11.16756</v>
      </c>
      <c r="F18" s="3" t="s">
        <v>131</v>
      </c>
      <c r="G18" s="3" t="s">
        <v>132</v>
      </c>
    </row>
    <row r="19" spans="1:20" x14ac:dyDescent="0.25">
      <c r="A19" s="3" t="s">
        <v>164</v>
      </c>
      <c r="B19" s="3">
        <v>73.3</v>
      </c>
      <c r="C19" s="3">
        <v>40.200000000000003</v>
      </c>
      <c r="D19" s="15">
        <f>IFERROR(Konvertavimo_reiksmes[[#This Row],[Apatinis šilumingumas (TJ/Gg)]]/1000,Konvertavimo_reiksmes[[#This Row],[Apatinis šilumingumas (TJ/Gg)]])</f>
        <v>4.02E-2</v>
      </c>
      <c r="E19" s="15">
        <f>IFERROR(Konvertavimo_reiksmes[[#This Row],[TJ/t]]*277.8,Konvertavimo_reiksmes[[#This Row],[TJ/t]])</f>
        <v>11.16756</v>
      </c>
      <c r="F19" s="3" t="s">
        <v>131</v>
      </c>
      <c r="G19" s="3" t="s">
        <v>132</v>
      </c>
    </row>
    <row r="20" spans="1:20" x14ac:dyDescent="0.25">
      <c r="A20" s="3" t="s">
        <v>165</v>
      </c>
      <c r="B20" s="3">
        <v>73.3</v>
      </c>
      <c r="C20" s="3">
        <v>40.200000000000003</v>
      </c>
      <c r="D20" s="15">
        <f>IFERROR(Konvertavimo_reiksmes[[#This Row],[Apatinis šilumingumas (TJ/Gg)]]/1000,Konvertavimo_reiksmes[[#This Row],[Apatinis šilumingumas (TJ/Gg)]])</f>
        <v>4.02E-2</v>
      </c>
      <c r="E20" s="15">
        <f>IFERROR(Konvertavimo_reiksmes[[#This Row],[TJ/t]]*277.8,Konvertavimo_reiksmes[[#This Row],[TJ/t]])</f>
        <v>11.16756</v>
      </c>
      <c r="F20" s="3" t="s">
        <v>131</v>
      </c>
      <c r="G20" s="3" t="s">
        <v>132</v>
      </c>
    </row>
    <row r="21" spans="1:20" ht="15.75" x14ac:dyDescent="0.25">
      <c r="A21" s="3" t="s">
        <v>166</v>
      </c>
      <c r="B21" s="3">
        <v>98.3</v>
      </c>
      <c r="C21" s="3">
        <v>26.7</v>
      </c>
      <c r="D21" s="15">
        <f>IFERROR(Konvertavimo_reiksmes[[#This Row],[Apatinis šilumingumas (TJ/Gg)]]/1000,Konvertavimo_reiksmes[[#This Row],[Apatinis šilumingumas (TJ/Gg)]])</f>
        <v>2.6699999999999998E-2</v>
      </c>
      <c r="E21" s="15">
        <f>IFERROR(Konvertavimo_reiksmes[[#This Row],[TJ/t]]*277.8,Konvertavimo_reiksmes[[#This Row],[TJ/t]])</f>
        <v>7.4172599999999997</v>
      </c>
      <c r="F21" s="3" t="s">
        <v>131</v>
      </c>
      <c r="G21" s="3" t="s">
        <v>132</v>
      </c>
      <c r="K21" s="4" t="s">
        <v>167</v>
      </c>
      <c r="O21" s="4" t="s">
        <v>168</v>
      </c>
    </row>
    <row r="22" spans="1:20" x14ac:dyDescent="0.25">
      <c r="A22" s="3" t="s">
        <v>169</v>
      </c>
      <c r="B22" s="3">
        <v>94.6</v>
      </c>
      <c r="C22" s="3">
        <v>28.2</v>
      </c>
      <c r="D22" s="15">
        <f>IFERROR(Konvertavimo_reiksmes[[#This Row],[Apatinis šilumingumas (TJ/Gg)]]/1000,Konvertavimo_reiksmes[[#This Row],[Apatinis šilumingumas (TJ/Gg)]])</f>
        <v>2.8199999999999999E-2</v>
      </c>
      <c r="E22" s="15">
        <f>IFERROR(Konvertavimo_reiksmes[[#This Row],[TJ/t]]*277.8,Konvertavimo_reiksmes[[#This Row],[TJ/t]])</f>
        <v>7.8339600000000003</v>
      </c>
      <c r="F22" s="3" t="s">
        <v>131</v>
      </c>
      <c r="G22" s="3" t="s">
        <v>132</v>
      </c>
      <c r="K22" s="3" t="s">
        <v>170</v>
      </c>
      <c r="L22" s="3" t="s">
        <v>171</v>
      </c>
      <c r="M22" s="3" t="s">
        <v>172</v>
      </c>
      <c r="O22" s="17" t="s">
        <v>173</v>
      </c>
      <c r="P22" s="17" t="s">
        <v>174</v>
      </c>
      <c r="Q22" s="17" t="s">
        <v>175</v>
      </c>
      <c r="R22" s="17" t="s">
        <v>140</v>
      </c>
      <c r="S22" s="17" t="s">
        <v>146</v>
      </c>
      <c r="T22" s="17" t="s">
        <v>176</v>
      </c>
    </row>
    <row r="23" spans="1:20" x14ac:dyDescent="0.25">
      <c r="A23" s="3" t="s">
        <v>177</v>
      </c>
      <c r="B23" s="3">
        <v>94.6</v>
      </c>
      <c r="C23" s="3">
        <v>25.8</v>
      </c>
      <c r="D23" s="15">
        <f>IFERROR(Konvertavimo_reiksmes[[#This Row],[Apatinis šilumingumas (TJ/Gg)]]/1000,Konvertavimo_reiksmes[[#This Row],[Apatinis šilumingumas (TJ/Gg)]])</f>
        <v>2.58E-2</v>
      </c>
      <c r="E23" s="15">
        <f>IFERROR(Konvertavimo_reiksmes[[#This Row],[TJ/t]]*277.8,Konvertavimo_reiksmes[[#This Row],[TJ/t]])</f>
        <v>7.1672400000000005</v>
      </c>
      <c r="F23" s="3" t="s">
        <v>131</v>
      </c>
      <c r="G23" s="3" t="s">
        <v>132</v>
      </c>
      <c r="K23" s="3" t="s">
        <v>173</v>
      </c>
      <c r="L23" s="3" t="s">
        <v>140</v>
      </c>
      <c r="M23" s="3" t="s">
        <v>174</v>
      </c>
      <c r="O23" s="3" t="s">
        <v>132</v>
      </c>
      <c r="P23" s="3" t="s">
        <v>27</v>
      </c>
      <c r="Q23" s="3" t="s">
        <v>27</v>
      </c>
      <c r="R23" s="3" t="s">
        <v>132</v>
      </c>
      <c r="S23" s="3" t="s">
        <v>132</v>
      </c>
      <c r="T23" s="3" t="s">
        <v>132</v>
      </c>
    </row>
    <row r="24" spans="1:20" ht="17.25" x14ac:dyDescent="0.25">
      <c r="A24" s="3" t="s">
        <v>178</v>
      </c>
      <c r="B24" s="3">
        <v>96.1</v>
      </c>
      <c r="C24" s="3">
        <v>18.899999999999999</v>
      </c>
      <c r="D24" s="15">
        <f>IFERROR(Konvertavimo_reiksmes[[#This Row],[Apatinis šilumingumas (TJ/Gg)]]/1000,Konvertavimo_reiksmes[[#This Row],[Apatinis šilumingumas (TJ/Gg)]])</f>
        <v>1.89E-2</v>
      </c>
      <c r="E24" s="15">
        <f>IFERROR(Konvertavimo_reiksmes[[#This Row],[TJ/t]]*277.8,Konvertavimo_reiksmes[[#This Row],[TJ/t]])</f>
        <v>5.2504200000000001</v>
      </c>
      <c r="F24" s="3" t="s">
        <v>131</v>
      </c>
      <c r="G24" s="3" t="s">
        <v>132</v>
      </c>
      <c r="K24" s="3" t="s">
        <v>150</v>
      </c>
      <c r="L24" s="3" t="s">
        <v>146</v>
      </c>
      <c r="M24" s="3" t="s">
        <v>173</v>
      </c>
      <c r="O24" s="3" t="s">
        <v>179</v>
      </c>
      <c r="R24" s="3" t="s">
        <v>141</v>
      </c>
      <c r="S24" s="3" t="s">
        <v>141</v>
      </c>
      <c r="T24" s="3" t="s">
        <v>27</v>
      </c>
    </row>
    <row r="25" spans="1:20" x14ac:dyDescent="0.25">
      <c r="A25" s="3" t="s">
        <v>180</v>
      </c>
      <c r="B25" s="3">
        <v>101</v>
      </c>
      <c r="C25" s="3">
        <v>11.9</v>
      </c>
      <c r="D25" s="15">
        <f>IFERROR(Konvertavimo_reiksmes[[#This Row],[Apatinis šilumingumas (TJ/Gg)]]/1000,Konvertavimo_reiksmes[[#This Row],[Apatinis šilumingumas (TJ/Gg)]])</f>
        <v>1.1900000000000001E-2</v>
      </c>
      <c r="E25" s="15">
        <f>IFERROR(Konvertavimo_reiksmes[[#This Row],[TJ/t]]*277.8,Konvertavimo_reiksmes[[#This Row],[TJ/t]])</f>
        <v>3.3058200000000002</v>
      </c>
      <c r="F25" s="3" t="s">
        <v>131</v>
      </c>
      <c r="G25" s="3" t="s">
        <v>132</v>
      </c>
      <c r="K25" s="3" t="s">
        <v>181</v>
      </c>
      <c r="L25" s="3" t="s">
        <v>150</v>
      </c>
      <c r="M25" s="3" t="s">
        <v>150</v>
      </c>
      <c r="O25" s="3" t="s">
        <v>27</v>
      </c>
      <c r="R25" s="3" t="s">
        <v>27</v>
      </c>
      <c r="S25" s="3" t="s">
        <v>27</v>
      </c>
    </row>
    <row r="26" spans="1:20" x14ac:dyDescent="0.25">
      <c r="A26" s="16" t="s">
        <v>182</v>
      </c>
      <c r="B26" s="3">
        <v>107</v>
      </c>
      <c r="C26" s="3">
        <v>8.9</v>
      </c>
      <c r="D26" s="15">
        <f>IFERROR(Konvertavimo_reiksmes[[#This Row],[Apatinis šilumingumas (TJ/Gg)]]/1000,Konvertavimo_reiksmes[[#This Row],[Apatinis šilumingumas (TJ/Gg)]])</f>
        <v>8.8999999999999999E-3</v>
      </c>
      <c r="E26" s="15">
        <f>IFERROR(Konvertavimo_reiksmes[[#This Row],[TJ/t]]*277.8,Konvertavimo_reiksmes[[#This Row],[TJ/t]])</f>
        <v>2.4724200000000001</v>
      </c>
      <c r="F26" s="3" t="s">
        <v>131</v>
      </c>
      <c r="G26" s="3" t="s">
        <v>132</v>
      </c>
      <c r="K26" s="3" t="s">
        <v>137</v>
      </c>
      <c r="L26" s="3" t="s">
        <v>174</v>
      </c>
      <c r="M26" s="3" t="s">
        <v>137</v>
      </c>
    </row>
    <row r="27" spans="1:20" x14ac:dyDescent="0.25">
      <c r="A27" s="16" t="s">
        <v>183</v>
      </c>
      <c r="B27" s="3">
        <v>97.5</v>
      </c>
      <c r="C27" s="3">
        <v>20.7</v>
      </c>
      <c r="D27" s="15">
        <f>IFERROR(Konvertavimo_reiksmes[[#This Row],[Apatinis šilumingumas (TJ/Gg)]]/1000,Konvertavimo_reiksmes[[#This Row],[Apatinis šilumingumas (TJ/Gg)]])</f>
        <v>2.07E-2</v>
      </c>
      <c r="E27" s="15">
        <f>IFERROR(Konvertavimo_reiksmes[[#This Row],[TJ/t]]*277.8,Konvertavimo_reiksmes[[#This Row],[TJ/t]])</f>
        <v>5.7504600000000003</v>
      </c>
      <c r="F27" s="3" t="s">
        <v>131</v>
      </c>
      <c r="G27" s="3" t="s">
        <v>132</v>
      </c>
      <c r="K27" s="3" t="s">
        <v>146</v>
      </c>
      <c r="L27" s="3" t="s">
        <v>173</v>
      </c>
      <c r="M27" s="3" t="s">
        <v>175</v>
      </c>
    </row>
    <row r="28" spans="1:20" x14ac:dyDescent="0.25">
      <c r="A28" s="3" t="s">
        <v>184</v>
      </c>
      <c r="B28" s="3">
        <v>107</v>
      </c>
      <c r="C28" s="3">
        <v>28.2</v>
      </c>
      <c r="D28" s="15">
        <f>IFERROR(Konvertavimo_reiksmes[[#This Row],[Apatinis šilumingumas (TJ/Gg)]]/1000,Konvertavimo_reiksmes[[#This Row],[Apatinis šilumingumas (TJ/Gg)]])</f>
        <v>2.8199999999999999E-2</v>
      </c>
      <c r="E28" s="15">
        <f>IFERROR(Konvertavimo_reiksmes[[#This Row],[TJ/t]]*277.8,Konvertavimo_reiksmes[[#This Row],[TJ/t]])</f>
        <v>7.8339600000000003</v>
      </c>
      <c r="F28" s="3" t="s">
        <v>131</v>
      </c>
      <c r="G28" s="3" t="s">
        <v>132</v>
      </c>
      <c r="K28" s="3" t="s">
        <v>185</v>
      </c>
      <c r="L28" s="3" t="s">
        <v>150</v>
      </c>
      <c r="M28" s="3" t="s">
        <v>186</v>
      </c>
    </row>
    <row r="29" spans="1:20" x14ac:dyDescent="0.25">
      <c r="A29" s="3" t="s">
        <v>187</v>
      </c>
      <c r="B29" s="3">
        <v>107</v>
      </c>
      <c r="C29" s="3">
        <v>28.2</v>
      </c>
      <c r="D29" s="15">
        <f>IFERROR(Konvertavimo_reiksmes[[#This Row],[Apatinis šilumingumas (TJ/Gg)]]/1000,Konvertavimo_reiksmes[[#This Row],[Apatinis šilumingumas (TJ/Gg)]])</f>
        <v>2.8199999999999999E-2</v>
      </c>
      <c r="E29" s="15">
        <f>IFERROR(Konvertavimo_reiksmes[[#This Row],[TJ/t]]*277.8,Konvertavimo_reiksmes[[#This Row],[TJ/t]])</f>
        <v>7.8339600000000003</v>
      </c>
      <c r="F29" s="3" t="s">
        <v>131</v>
      </c>
      <c r="G29" s="3" t="s">
        <v>132</v>
      </c>
      <c r="K29" s="3" t="s">
        <v>186</v>
      </c>
      <c r="L29" s="3" t="s">
        <v>188</v>
      </c>
      <c r="M29" s="3" t="s">
        <v>189</v>
      </c>
    </row>
    <row r="30" spans="1:20" x14ac:dyDescent="0.25">
      <c r="A30" s="3" t="s">
        <v>190</v>
      </c>
      <c r="B30" s="3">
        <v>80.7</v>
      </c>
      <c r="C30" s="3">
        <v>28</v>
      </c>
      <c r="D30" s="15">
        <f>IFERROR(Konvertavimo_reiksmes[[#This Row],[Apatinis šilumingumas (TJ/Gg)]]/1000,Konvertavimo_reiksmes[[#This Row],[Apatinis šilumingumas (TJ/Gg)]])</f>
        <v>2.8000000000000001E-2</v>
      </c>
      <c r="E30" s="15">
        <f>IFERROR(Konvertavimo_reiksmes[[#This Row],[TJ/t]]*277.8,Konvertavimo_reiksmes[[#This Row],[TJ/t]])</f>
        <v>7.7784000000000004</v>
      </c>
      <c r="F30" s="3" t="s">
        <v>131</v>
      </c>
      <c r="G30" s="3" t="s">
        <v>132</v>
      </c>
      <c r="K30" s="3" t="s">
        <v>189</v>
      </c>
      <c r="L30" s="3" t="s">
        <v>191</v>
      </c>
      <c r="M30" s="3" t="s">
        <v>181</v>
      </c>
    </row>
    <row r="31" spans="1:20" x14ac:dyDescent="0.25">
      <c r="A31" s="3" t="s">
        <v>192</v>
      </c>
      <c r="B31" s="3">
        <v>44.4</v>
      </c>
      <c r="C31" s="3">
        <v>38.700000000000003</v>
      </c>
      <c r="D31" s="15">
        <f>IFERROR(Konvertavimo_reiksmes[[#This Row],[Apatinis šilumingumas (TJ/Gg)]]/1000,Konvertavimo_reiksmes[[#This Row],[Apatinis šilumingumas (TJ/Gg)]])</f>
        <v>3.8700000000000005E-2</v>
      </c>
      <c r="E31" s="15">
        <f>IFERROR(Konvertavimo_reiksmes[[#This Row],[TJ/t]]*277.8,Konvertavimo_reiksmes[[#This Row],[TJ/t]])</f>
        <v>10.750860000000001</v>
      </c>
      <c r="F31" s="3" t="s">
        <v>131</v>
      </c>
      <c r="G31" s="3" t="s">
        <v>132</v>
      </c>
      <c r="K31" s="3" t="s">
        <v>193</v>
      </c>
      <c r="L31" s="3" t="s">
        <v>194</v>
      </c>
      <c r="M31" s="3" t="s">
        <v>146</v>
      </c>
    </row>
    <row r="32" spans="1:20" x14ac:dyDescent="0.25">
      <c r="A32" s="3" t="s">
        <v>195</v>
      </c>
      <c r="B32" s="3">
        <v>44.4</v>
      </c>
      <c r="C32" s="3">
        <v>38.700000000000003</v>
      </c>
      <c r="D32" s="15">
        <f>IFERROR(Konvertavimo_reiksmes[[#This Row],[Apatinis šilumingumas (TJ/Gg)]]/1000,Konvertavimo_reiksmes[[#This Row],[Apatinis šilumingumas (TJ/Gg)]])</f>
        <v>3.8700000000000005E-2</v>
      </c>
      <c r="E32" s="15">
        <f>IFERROR(Konvertavimo_reiksmes[[#This Row],[TJ/t]]*277.8,Konvertavimo_reiksmes[[#This Row],[TJ/t]])</f>
        <v>10.750860000000001</v>
      </c>
      <c r="F32" s="3" t="s">
        <v>131</v>
      </c>
      <c r="G32" s="3" t="s">
        <v>132</v>
      </c>
      <c r="K32" s="3" t="s">
        <v>196</v>
      </c>
      <c r="L32" s="3" t="s">
        <v>197</v>
      </c>
      <c r="M32" s="3" t="s">
        <v>143</v>
      </c>
    </row>
    <row r="33" spans="1:13" x14ac:dyDescent="0.25">
      <c r="A33" s="3" t="s">
        <v>198</v>
      </c>
      <c r="B33" s="3">
        <v>260</v>
      </c>
      <c r="C33" s="3">
        <v>2.4700000000000002</v>
      </c>
      <c r="D33" s="15">
        <f>IFERROR(Konvertavimo_reiksmes[[#This Row],[Apatinis šilumingumas (TJ/Gg)]]/1000,Konvertavimo_reiksmes[[#This Row],[Apatinis šilumingumas (TJ/Gg)]])</f>
        <v>2.4700000000000004E-3</v>
      </c>
      <c r="E33" s="15">
        <f>IFERROR(Konvertavimo_reiksmes[[#This Row],[TJ/t]]*277.8,Konvertavimo_reiksmes[[#This Row],[TJ/t]])</f>
        <v>0.68616600000000016</v>
      </c>
      <c r="F33" s="3" t="s">
        <v>131</v>
      </c>
      <c r="G33" s="3" t="s">
        <v>132</v>
      </c>
      <c r="K33" s="3" t="s">
        <v>183</v>
      </c>
      <c r="L33" s="3" t="s">
        <v>199</v>
      </c>
      <c r="M33" s="3" t="s">
        <v>193</v>
      </c>
    </row>
    <row r="34" spans="1:13" x14ac:dyDescent="0.25">
      <c r="A34" s="3" t="s">
        <v>200</v>
      </c>
      <c r="B34" s="3">
        <v>182</v>
      </c>
      <c r="C34" s="3">
        <v>7.06</v>
      </c>
      <c r="D34" s="15">
        <f>IFERROR(Konvertavimo_reiksmes[[#This Row],[Apatinis šilumingumas (TJ/Gg)]]/1000,Konvertavimo_reiksmes[[#This Row],[Apatinis šilumingumas (TJ/Gg)]])</f>
        <v>7.0599999999999994E-3</v>
      </c>
      <c r="E34" s="15">
        <f>IFERROR(Konvertavimo_reiksmes[[#This Row],[TJ/t]]*277.8,Konvertavimo_reiksmes[[#This Row],[TJ/t]])</f>
        <v>1.961268</v>
      </c>
      <c r="F34" s="3" t="s">
        <v>131</v>
      </c>
      <c r="G34" s="3" t="s">
        <v>132</v>
      </c>
      <c r="K34" s="3" t="s">
        <v>201</v>
      </c>
      <c r="L34" s="3" t="s">
        <v>189</v>
      </c>
      <c r="M34" s="3" t="s">
        <v>183</v>
      </c>
    </row>
    <row r="35" spans="1:13" ht="17.25" x14ac:dyDescent="0.25">
      <c r="A35" s="16" t="s">
        <v>173</v>
      </c>
      <c r="B35" s="3">
        <v>56.1</v>
      </c>
      <c r="C35" s="3">
        <v>48</v>
      </c>
      <c r="D35" s="15">
        <f>IFERROR(Konvertavimo_reiksmes[[#This Row],[Apatinis šilumingumas (TJ/Gg)]]/1000,Konvertavimo_reiksmes[[#This Row],[Apatinis šilumingumas (TJ/Gg)]])</f>
        <v>4.8000000000000001E-2</v>
      </c>
      <c r="E35" s="15">
        <f>IFERROR(Konvertavimo_reiksmes[[#This Row],[TJ/t]]*277.8,Konvertavimo_reiksmes[[#This Row],[TJ/t]])</f>
        <v>13.3344</v>
      </c>
      <c r="F35" s="3" t="s">
        <v>131</v>
      </c>
      <c r="G35" s="3" t="s">
        <v>132</v>
      </c>
      <c r="H35" s="3" t="s">
        <v>179</v>
      </c>
      <c r="K35" s="3" t="s">
        <v>202</v>
      </c>
      <c r="L35" s="3" t="s">
        <v>186</v>
      </c>
      <c r="M35" s="3" t="s">
        <v>140</v>
      </c>
    </row>
    <row r="36" spans="1:13" x14ac:dyDescent="0.25">
      <c r="A36" s="3" t="s">
        <v>203</v>
      </c>
      <c r="B36" s="3">
        <v>73.3</v>
      </c>
      <c r="C36" s="3">
        <v>40.200000000000003</v>
      </c>
      <c r="D36" s="15">
        <f>IFERROR(Konvertavimo_reiksmes[[#This Row],[Apatinis šilumingumas (TJ/Gg)]]/1000,Konvertavimo_reiksmes[[#This Row],[Apatinis šilumingumas (TJ/Gg)]])</f>
        <v>4.02E-2</v>
      </c>
      <c r="E36" s="15">
        <f>IFERROR(Konvertavimo_reiksmes[[#This Row],[TJ/t]]*277.8,Konvertavimo_reiksmes[[#This Row],[TJ/t]])</f>
        <v>11.16756</v>
      </c>
      <c r="F36" s="3" t="s">
        <v>131</v>
      </c>
      <c r="G36" s="3" t="s">
        <v>132</v>
      </c>
      <c r="K36" s="3" t="s">
        <v>204</v>
      </c>
      <c r="M36" s="3" t="s">
        <v>191</v>
      </c>
    </row>
    <row r="37" spans="1:13" x14ac:dyDescent="0.25">
      <c r="A37" s="16" t="s">
        <v>201</v>
      </c>
      <c r="B37" s="3">
        <v>106</v>
      </c>
      <c r="C37" s="3">
        <v>9.76</v>
      </c>
      <c r="D37" s="15">
        <f>IFERROR(Konvertavimo_reiksmes[[#This Row],[Apatinis šilumingumas (TJ/Gg)]]/1000,Konvertavimo_reiksmes[[#This Row],[Apatinis šilumingumas (TJ/Gg)]])</f>
        <v>9.7599999999999996E-3</v>
      </c>
      <c r="E37" s="15">
        <f>IFERROR(Konvertavimo_reiksmes[[#This Row],[TJ/t]]*277.8,Konvertavimo_reiksmes[[#This Row],[TJ/t]])</f>
        <v>2.711328</v>
      </c>
      <c r="F37" s="3" t="s">
        <v>131</v>
      </c>
      <c r="G37" s="3" t="s">
        <v>132</v>
      </c>
      <c r="K37" s="3" t="s">
        <v>158</v>
      </c>
      <c r="M37" s="3" t="s">
        <v>194</v>
      </c>
    </row>
    <row r="38" spans="1:13" x14ac:dyDescent="0.25">
      <c r="A38" s="16" t="s">
        <v>181</v>
      </c>
      <c r="B38" s="3" t="s">
        <v>205</v>
      </c>
      <c r="C38" s="3">
        <v>15.6</v>
      </c>
      <c r="D38" s="15">
        <f>IFERROR(Konvertavimo_reiksmes[[#This Row],[Apatinis šilumingumas (TJ/Gg)]]/1000,Konvertavimo_reiksmes[[#This Row],[Apatinis šilumingumas (TJ/Gg)]])</f>
        <v>1.5599999999999999E-2</v>
      </c>
      <c r="E38" s="15">
        <f>IFERROR(Konvertavimo_reiksmes[[#This Row],[TJ/t]]*277.8,Konvertavimo_reiksmes[[#This Row],[TJ/t]])</f>
        <v>4.3336800000000002</v>
      </c>
      <c r="F38" s="3" t="s">
        <v>131</v>
      </c>
      <c r="G38" s="3" t="s">
        <v>132</v>
      </c>
      <c r="K38" s="3" t="s">
        <v>143</v>
      </c>
      <c r="M38" s="3" t="s">
        <v>197</v>
      </c>
    </row>
    <row r="39" spans="1:13" x14ac:dyDescent="0.25">
      <c r="A39" s="3" t="s">
        <v>206</v>
      </c>
      <c r="B39" s="3" t="s">
        <v>205</v>
      </c>
      <c r="C39" s="3">
        <v>11.6</v>
      </c>
      <c r="D39" s="15">
        <f>IFERROR(Konvertavimo_reiksmes[[#This Row],[Apatinis šilumingumas (TJ/Gg)]]/1000,Konvertavimo_reiksmes[[#This Row],[Apatinis šilumingumas (TJ/Gg)]])</f>
        <v>1.1599999999999999E-2</v>
      </c>
      <c r="E39" s="15">
        <f>IFERROR(Konvertavimo_reiksmes[[#This Row],[TJ/t]]*277.8,Konvertavimo_reiksmes[[#This Row],[TJ/t]])</f>
        <v>3.22248</v>
      </c>
      <c r="F39" s="3" t="s">
        <v>131</v>
      </c>
      <c r="G39" s="3" t="s">
        <v>132</v>
      </c>
      <c r="K39" s="3" t="s">
        <v>207</v>
      </c>
      <c r="M39" s="3" t="s">
        <v>201</v>
      </c>
    </row>
    <row r="40" spans="1:13" x14ac:dyDescent="0.25">
      <c r="A40" s="16" t="s">
        <v>208</v>
      </c>
      <c r="B40" s="3" t="s">
        <v>205</v>
      </c>
      <c r="C40" s="3">
        <v>29.5</v>
      </c>
      <c r="D40" s="15">
        <f>IFERROR(Konvertavimo_reiksmes[[#This Row],[Apatinis šilumingumas (TJ/Gg)]]/1000,Konvertavimo_reiksmes[[#This Row],[Apatinis šilumingumas (TJ/Gg)]])</f>
        <v>2.9499999999999998E-2</v>
      </c>
      <c r="E40" s="15">
        <f>IFERROR(Konvertavimo_reiksmes[[#This Row],[TJ/t]]*277.8,Konvertavimo_reiksmes[[#This Row],[TJ/t]])</f>
        <v>8.1951000000000001</v>
      </c>
      <c r="F40" s="3" t="s">
        <v>131</v>
      </c>
      <c r="G40" s="3" t="s">
        <v>132</v>
      </c>
      <c r="M40" s="3" t="s">
        <v>202</v>
      </c>
    </row>
    <row r="41" spans="1:13" x14ac:dyDescent="0.25">
      <c r="A41" s="16" t="s">
        <v>194</v>
      </c>
      <c r="B41" s="3" t="s">
        <v>205</v>
      </c>
      <c r="C41" s="3">
        <v>27</v>
      </c>
      <c r="D41" s="15">
        <f>IFERROR(Konvertavimo_reiksmes[[#This Row],[Apatinis šilumingumas (TJ/Gg)]]/1000,Konvertavimo_reiksmes[[#This Row],[Apatinis šilumingumas (TJ/Gg)]])</f>
        <v>2.7E-2</v>
      </c>
      <c r="E41" s="15">
        <f>IFERROR(Konvertavimo_reiksmes[[#This Row],[TJ/t]]*277.8,Konvertavimo_reiksmes[[#This Row],[TJ/t]])</f>
        <v>7.5006000000000004</v>
      </c>
      <c r="F41" s="3" t="s">
        <v>131</v>
      </c>
      <c r="G41" s="3" t="s">
        <v>132</v>
      </c>
      <c r="M41" s="3" t="s">
        <v>199</v>
      </c>
    </row>
    <row r="42" spans="1:13" x14ac:dyDescent="0.25">
      <c r="A42" s="16" t="s">
        <v>197</v>
      </c>
      <c r="B42" s="3" t="s">
        <v>205</v>
      </c>
      <c r="C42" s="3">
        <v>27</v>
      </c>
      <c r="D42" s="15">
        <f>IFERROR(Konvertavimo_reiksmes[[#This Row],[Apatinis šilumingumas (TJ/Gg)]]/1000,Konvertavimo_reiksmes[[#This Row],[Apatinis šilumingumas (TJ/Gg)]])</f>
        <v>2.7E-2</v>
      </c>
      <c r="E42" s="15">
        <f>IFERROR(Konvertavimo_reiksmes[[#This Row],[TJ/t]]*277.8,Konvertavimo_reiksmes[[#This Row],[TJ/t]])</f>
        <v>7.5006000000000004</v>
      </c>
      <c r="F42" s="3" t="s">
        <v>131</v>
      </c>
      <c r="G42" s="3" t="s">
        <v>132</v>
      </c>
      <c r="M42" s="3" t="s">
        <v>204</v>
      </c>
    </row>
    <row r="43" spans="1:13" x14ac:dyDescent="0.25">
      <c r="A43" s="16" t="s">
        <v>199</v>
      </c>
      <c r="B43" s="3" t="s">
        <v>205</v>
      </c>
      <c r="C43" s="3">
        <v>27.4</v>
      </c>
      <c r="D43" s="15">
        <f>IFERROR(Konvertavimo_reiksmes[[#This Row],[Apatinis šilumingumas (TJ/Gg)]]/1000,Konvertavimo_reiksmes[[#This Row],[Apatinis šilumingumas (TJ/Gg)]])</f>
        <v>2.7399999999999997E-2</v>
      </c>
      <c r="E43" s="15">
        <f>IFERROR(Konvertavimo_reiksmes[[#This Row],[TJ/t]]*277.8,Konvertavimo_reiksmes[[#This Row],[TJ/t]])</f>
        <v>7.6117199999999992</v>
      </c>
      <c r="F43" s="3" t="s">
        <v>131</v>
      </c>
      <c r="G43" s="3" t="s">
        <v>132</v>
      </c>
      <c r="M43" s="3" t="s">
        <v>208</v>
      </c>
    </row>
    <row r="44" spans="1:13" x14ac:dyDescent="0.25">
      <c r="A44" s="3" t="s">
        <v>209</v>
      </c>
      <c r="B44" s="3" t="s">
        <v>205</v>
      </c>
      <c r="C44" s="3">
        <v>50.4</v>
      </c>
      <c r="D44" s="15">
        <f>IFERROR(Konvertavimo_reiksmes[[#This Row],[Apatinis šilumingumas (TJ/Gg)]]/1000,Konvertavimo_reiksmes[[#This Row],[Apatinis šilumingumas (TJ/Gg)]])</f>
        <v>5.04E-2</v>
      </c>
      <c r="E44" s="15">
        <f>IFERROR(Konvertavimo_reiksmes[[#This Row],[TJ/t]]*277.8,Konvertavimo_reiksmes[[#This Row],[TJ/t]])</f>
        <v>14.00112</v>
      </c>
      <c r="F44" s="3" t="s">
        <v>131</v>
      </c>
      <c r="G44" s="3" t="s">
        <v>132</v>
      </c>
      <c r="M44" s="3" t="s">
        <v>158</v>
      </c>
    </row>
    <row r="45" spans="1:13" x14ac:dyDescent="0.25">
      <c r="A45" s="3" t="s">
        <v>210</v>
      </c>
      <c r="B45" s="3" t="s">
        <v>205</v>
      </c>
      <c r="C45" s="3">
        <v>50.4</v>
      </c>
      <c r="D45" s="15">
        <f>IFERROR(Konvertavimo_reiksmes[[#This Row],[Apatinis šilumingumas (TJ/Gg)]]/1000,Konvertavimo_reiksmes[[#This Row],[Apatinis šilumingumas (TJ/Gg)]])</f>
        <v>5.04E-2</v>
      </c>
      <c r="E45" s="15">
        <f>IFERROR(Konvertavimo_reiksmes[[#This Row],[TJ/t]]*277.8,Konvertavimo_reiksmes[[#This Row],[TJ/t]])</f>
        <v>14.00112</v>
      </c>
      <c r="F45" s="3" t="s">
        <v>131</v>
      </c>
      <c r="G45" s="3" t="s">
        <v>132</v>
      </c>
      <c r="M45" s="3" t="s">
        <v>207</v>
      </c>
    </row>
    <row r="46" spans="1:13" x14ac:dyDescent="0.25">
      <c r="A46" s="16" t="s">
        <v>189</v>
      </c>
      <c r="B46" s="3" t="s">
        <v>205</v>
      </c>
      <c r="C46" s="3">
        <v>50.4</v>
      </c>
      <c r="D46" s="15">
        <f>IFERROR(Konvertavimo_reiksmes[[#This Row],[Apatinis šilumingumas (TJ/Gg)]]/1000,Konvertavimo_reiksmes[[#This Row],[Apatinis šilumingumas (TJ/Gg)]])</f>
        <v>5.04E-2</v>
      </c>
      <c r="E46" s="15">
        <f>IFERROR(Konvertavimo_reiksmes[[#This Row],[TJ/t]]*277.8,Konvertavimo_reiksmes[[#This Row],[TJ/t]])</f>
        <v>14.00112</v>
      </c>
      <c r="F46" s="3" t="s">
        <v>131</v>
      </c>
      <c r="G46" s="3" t="s">
        <v>132</v>
      </c>
      <c r="M46" s="3" t="s">
        <v>153</v>
      </c>
    </row>
    <row r="47" spans="1:13" x14ac:dyDescent="0.25">
      <c r="A47" s="3" t="s">
        <v>211</v>
      </c>
      <c r="B47" s="3">
        <v>155.19999999999999</v>
      </c>
      <c r="C47" s="3">
        <v>10.1</v>
      </c>
      <c r="D47" s="15">
        <f>IFERROR(Konvertavimo_reiksmes[[#This Row],[Apatinis šilumingumas (TJ/Gg)]]/1000,Konvertavimo_reiksmes[[#This Row],[Apatinis šilumingumas (TJ/Gg)]])</f>
        <v>1.01E-2</v>
      </c>
      <c r="E47" s="15">
        <f>IFERROR(Konvertavimo_reiksmes[[#This Row],[TJ/t]]*277.8,Konvertavimo_reiksmes[[#This Row],[TJ/t]])</f>
        <v>2.8057799999999999</v>
      </c>
      <c r="F47" s="3" t="s">
        <v>131</v>
      </c>
      <c r="G47" s="3" t="s">
        <v>132</v>
      </c>
      <c r="M47" s="3" t="s">
        <v>196</v>
      </c>
    </row>
    <row r="48" spans="1:13" x14ac:dyDescent="0.25">
      <c r="A48" s="3" t="s">
        <v>212</v>
      </c>
      <c r="B48" s="3">
        <v>54.9</v>
      </c>
      <c r="C48" s="3">
        <v>50</v>
      </c>
      <c r="D48" s="15">
        <f>IFERROR(Konvertavimo_reiksmes[[#This Row],[Apatinis šilumingumas (TJ/Gg)]]/1000,Konvertavimo_reiksmes[[#This Row],[Apatinis šilumingumas (TJ/Gg)]])</f>
        <v>0.05</v>
      </c>
      <c r="E48" s="15">
        <f>IFERROR(Konvertavimo_reiksmes[[#This Row],[TJ/t]]*277.8,Konvertavimo_reiksmes[[#This Row],[TJ/t]])</f>
        <v>13.89</v>
      </c>
      <c r="F48" s="3" t="s">
        <v>131</v>
      </c>
      <c r="G48" s="3" t="s">
        <v>132</v>
      </c>
      <c r="M48" s="3" t="s">
        <v>144</v>
      </c>
    </row>
    <row r="49" spans="1:13" x14ac:dyDescent="0.25">
      <c r="A49" s="16" t="s">
        <v>193</v>
      </c>
      <c r="D49" s="15">
        <v>2.512E-2</v>
      </c>
      <c r="E49" s="15">
        <f>IFERROR(Konvertavimo_reiksmes[[#This Row],[TJ/t]]*277.8,Konvertavimo_reiksmes[[#This Row],[TJ/t]])</f>
        <v>6.9783360000000005</v>
      </c>
      <c r="F49" s="3" t="s">
        <v>152</v>
      </c>
      <c r="G49" s="3" t="s">
        <v>132</v>
      </c>
      <c r="M49" s="3" t="s">
        <v>182</v>
      </c>
    </row>
    <row r="50" spans="1:13" x14ac:dyDescent="0.25">
      <c r="A50" s="16" t="s">
        <v>196</v>
      </c>
      <c r="D50" s="15">
        <v>1.465E-2</v>
      </c>
      <c r="E50" s="15">
        <f>IFERROR(Konvertavimo_reiksmes[[#This Row],[TJ/t]]*277.8,Konvertavimo_reiksmes[[#This Row],[TJ/t]])</f>
        <v>4.0697700000000001</v>
      </c>
      <c r="F50" s="3" t="s">
        <v>152</v>
      </c>
      <c r="G50" s="3" t="s">
        <v>132</v>
      </c>
      <c r="M50" s="3" t="s">
        <v>185</v>
      </c>
    </row>
    <row r="51" spans="1:13" x14ac:dyDescent="0.25">
      <c r="A51" s="16" t="s">
        <v>204</v>
      </c>
      <c r="D51" s="15">
        <v>2.93E-2</v>
      </c>
      <c r="E51" s="15">
        <f>IFERROR(Konvertavimo_reiksmes[[#This Row],[TJ/t]]*277.8,Konvertavimo_reiksmes[[#This Row],[TJ/t]])</f>
        <v>8.1395400000000002</v>
      </c>
      <c r="F51" s="3" t="s">
        <v>152</v>
      </c>
      <c r="G51" s="3" t="s">
        <v>132</v>
      </c>
      <c r="M51" s="3" t="s">
        <v>157</v>
      </c>
    </row>
    <row r="52" spans="1:13" x14ac:dyDescent="0.25">
      <c r="A52" s="16" t="s">
        <v>202</v>
      </c>
      <c r="D52" s="15">
        <v>1.4999999999999999E-2</v>
      </c>
      <c r="E52" s="15">
        <f>IFERROR(Konvertavimo_reiksmes[[#This Row],[TJ/t]]*277.8,Konvertavimo_reiksmes[[#This Row],[TJ/t]])</f>
        <v>4.1669999999999998</v>
      </c>
      <c r="F52" s="3" t="s">
        <v>152</v>
      </c>
      <c r="G52" s="3" t="s">
        <v>132</v>
      </c>
      <c r="M52" s="3" t="s">
        <v>188</v>
      </c>
    </row>
    <row r="53" spans="1:13" x14ac:dyDescent="0.25">
      <c r="A53" s="16" t="s">
        <v>186</v>
      </c>
      <c r="D53" s="15">
        <v>0.02</v>
      </c>
      <c r="E53" s="15">
        <f>IFERROR(Konvertavimo_reiksmes[[#This Row],[TJ/t]]*277.8,Konvertavimo_reiksmes[[#This Row],[TJ/t]])</f>
        <v>5.556</v>
      </c>
      <c r="F53" s="3" t="s">
        <v>152</v>
      </c>
      <c r="G53" s="3" t="s">
        <v>132</v>
      </c>
    </row>
    <row r="54" spans="1:13" x14ac:dyDescent="0.25">
      <c r="A54" s="16" t="s">
        <v>207</v>
      </c>
      <c r="D54" s="15">
        <v>4.8680000000000001E-2</v>
      </c>
      <c r="E54" s="15">
        <f>IFERROR(Konvertavimo_reiksmes[[#This Row],[TJ/t]]*277.8,Konvertavimo_reiksmes[[#This Row],[TJ/t]])</f>
        <v>13.523304000000001</v>
      </c>
      <c r="F54" s="3" t="s">
        <v>152</v>
      </c>
      <c r="G54" s="3" t="s">
        <v>132</v>
      </c>
    </row>
    <row r="55" spans="1:13" x14ac:dyDescent="0.25">
      <c r="A55" s="16" t="s">
        <v>191</v>
      </c>
      <c r="D55" s="15">
        <v>4.4790000000000003E-2</v>
      </c>
      <c r="E55" s="15">
        <f>IFERROR(Konvertavimo_reiksmes[[#This Row],[TJ/t]]*277.8,Konvertavimo_reiksmes[[#This Row],[TJ/t]])</f>
        <v>12.442662000000002</v>
      </c>
      <c r="F55" s="3" t="s">
        <v>152</v>
      </c>
      <c r="G55" s="3" t="s">
        <v>132</v>
      </c>
    </row>
    <row r="56" spans="1:13" x14ac:dyDescent="0.25">
      <c r="A56" s="16" t="s">
        <v>188</v>
      </c>
      <c r="D56" s="15">
        <v>4.3159999999999997E-2</v>
      </c>
      <c r="E56" s="15">
        <f>IFERROR(Konvertavimo_reiksmes[[#This Row],[TJ/t]]*277.8,Konvertavimo_reiksmes[[#This Row],[TJ/t]])</f>
        <v>11.989848</v>
      </c>
      <c r="F56" s="3" t="s">
        <v>152</v>
      </c>
      <c r="G56" s="3" t="s">
        <v>132</v>
      </c>
    </row>
    <row r="57" spans="1:13" x14ac:dyDescent="0.25">
      <c r="A57" s="16" t="s">
        <v>185</v>
      </c>
      <c r="D57" s="15">
        <v>4.0059999999999998E-2</v>
      </c>
      <c r="E57" s="15">
        <f>IFERROR(Konvertavimo_reiksmes[[#This Row],[TJ/t]]*277.8,Konvertavimo_reiksmes[[#This Row],[TJ/t]])</f>
        <v>11.128667999999999</v>
      </c>
      <c r="F57" s="3" t="s">
        <v>152</v>
      </c>
      <c r="G57" s="3" t="s">
        <v>132</v>
      </c>
    </row>
    <row r="58" spans="1:13" x14ac:dyDescent="0.25">
      <c r="A58" s="3" t="s">
        <v>213</v>
      </c>
      <c r="D58" s="15">
        <v>1.0880000000000001E-2</v>
      </c>
      <c r="E58" s="15">
        <f>IFERROR(Konvertavimo_reiksmes[[#This Row],[TJ/t]]*277.8,Konvertavimo_reiksmes[[#This Row],[TJ/t]])</f>
        <v>3.0224640000000003</v>
      </c>
      <c r="F58" s="3" t="s">
        <v>152</v>
      </c>
      <c r="G58" s="3" t="s">
        <v>132</v>
      </c>
    </row>
    <row r="59" spans="1:13" x14ac:dyDescent="0.25">
      <c r="A59" s="3" t="s">
        <v>175</v>
      </c>
      <c r="D59" s="15"/>
      <c r="E59" s="15">
        <v>1</v>
      </c>
      <c r="F59" s="3" t="s">
        <v>214</v>
      </c>
      <c r="G59" s="3" t="s">
        <v>27</v>
      </c>
    </row>
    <row r="60" spans="1:13" x14ac:dyDescent="0.25">
      <c r="A60" s="3" t="s">
        <v>174</v>
      </c>
      <c r="D60" s="15"/>
      <c r="E60" s="15">
        <v>1</v>
      </c>
      <c r="F60" s="3" t="s">
        <v>214</v>
      </c>
      <c r="G60" s="3" t="s">
        <v>27</v>
      </c>
    </row>
  </sheetData>
  <sortState xmlns:xlrd2="http://schemas.microsoft.com/office/spreadsheetml/2017/richdata2" ref="M33:M52">
    <sortCondition ref="M33:M52"/>
  </sortState>
  <hyperlinks>
    <hyperlink ref="K5" r:id="rId1" location=":~:text=KOMISIJOS%20%C4%AEGYVENDINIMO%20REGLAMENTAS%20%28ES%29%202018%2F2066%202018%20m.%20gruod%C5%BEio,Komisijos%20reglamentas%20%28ES%29%20Nr.%20601%2F2012%20%28Tekstas%20svarbus%20EEE%29" display="https://eur-lex.europa.eu/legal-content/LT/TXT/PDF/?uri=CELEX:02018R2066-20240101 - :~:text=KOMISIJOS%20%C4%AEGYVENDINIMO%20REGLAMENTAS%20%28ES%29%202018%2F2066%202018%20m.%20gruod%C5%BEio,Komisijos%20reglamentas%20%28ES%29%20Nr.%20601%2F2012%20%28Tekstas%20svarbus%20EEE%29" xr:uid="{E6058DBD-30F3-4B7A-922B-8A66947D8172}"/>
    <hyperlink ref="K9" r:id="rId2" xr:uid="{CB691A70-0877-469F-B9CF-2071E1620A94}"/>
    <hyperlink ref="K13" r:id="rId3" xr:uid="{8DC6F097-57C8-470B-93FE-4CC027E7C0A7}"/>
    <hyperlink ref="K16" r:id="rId4" xr:uid="{C09F0E2B-9629-4120-87AD-9860BF16D430}"/>
  </hyperlinks>
  <pageMargins left="0.7" right="0.7" top="0.75" bottom="0.75" header="0.3" footer="0.3"/>
  <tableParts count="4">
    <tablePart r:id="rId5"/>
    <tablePart r:id="rId6"/>
    <tablePart r:id="rId7"/>
    <tablePart r:id="rId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b82805b-4725-417c-9992-107fa9b8f2e4" xsi:nil="true"/>
    <lcf76f155ced4ddcb4097134ff3c332f xmlns="7af2ff67-f640-4663-86b7-2e5cebfb94e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3864966CB50E49BF88104A03464217" ma:contentTypeVersion="19" ma:contentTypeDescription="Create a new document." ma:contentTypeScope="" ma:versionID="d3b7c12ed22694e498541251033be224">
  <xsd:schema xmlns:xsd="http://www.w3.org/2001/XMLSchema" xmlns:xs="http://www.w3.org/2001/XMLSchema" xmlns:p="http://schemas.microsoft.com/office/2006/metadata/properties" xmlns:ns2="52cb1114-a659-49af-a8a1-f8a6abfefc25" xmlns:ns3="7af2ff67-f640-4663-86b7-2e5cebfb94ed" xmlns:ns4="57ced1c0-dd17-4bc1-a49b-8d58a8b9fb5a" xmlns:ns5="fb82805b-4725-417c-9992-107fa9b8f2e4" targetNamespace="http://schemas.microsoft.com/office/2006/metadata/properties" ma:root="true" ma:fieldsID="57212dc223225f9ddda7398b4741131e" ns2:_="" ns3:_="" ns4:_="" ns5:_="">
    <xsd:import namespace="52cb1114-a659-49af-a8a1-f8a6abfefc25"/>
    <xsd:import namespace="7af2ff67-f640-4663-86b7-2e5cebfb94ed"/>
    <xsd:import namespace="57ced1c0-dd17-4bc1-a49b-8d58a8b9fb5a"/>
    <xsd:import namespace="fb82805b-4725-417c-9992-107fa9b8f2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SharedWithUsers" minOccurs="0"/>
                <xsd:element ref="ns4:SharedWithDetails" minOccurs="0"/>
                <xsd:element ref="ns3:lcf76f155ced4ddcb4097134ff3c332f" minOccurs="0"/>
                <xsd:element ref="ns5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b1114-a659-49af-a8a1-f8a6abfefc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f2ff67-f640-4663-86b7-2e5cebfb94e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fe007ef-8a7e-48e5-8dff-502010a2c3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ced1c0-dd17-4bc1-a49b-8d58a8b9fb5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82805b-4725-417c-9992-107fa9b8f2e4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f9010d5f-6a6f-42e9-890d-edf45aeb584d}" ma:internalName="TaxCatchAll" ma:showField="CatchAllData" ma:web="fb82805b-4725-417c-9992-107fa9b8f2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BD7A2A-82C8-4828-BF4D-7DAE80BF980B}">
  <ds:schemaRefs>
    <ds:schemaRef ds:uri="http://schemas.microsoft.com/office/2006/metadata/properties"/>
    <ds:schemaRef ds:uri="http://schemas.microsoft.com/office/infopath/2007/PartnerControls"/>
    <ds:schemaRef ds:uri="fb82805b-4725-417c-9992-107fa9b8f2e4"/>
    <ds:schemaRef ds:uri="7af2ff67-f640-4663-86b7-2e5cebfb94ed"/>
  </ds:schemaRefs>
</ds:datastoreItem>
</file>

<file path=customXml/itemProps2.xml><?xml version="1.0" encoding="utf-8"?>
<ds:datastoreItem xmlns:ds="http://schemas.openxmlformats.org/officeDocument/2006/customXml" ds:itemID="{6D96EE54-2317-4588-9B08-E98672F9A1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55B3C1-01F5-432B-82F1-294A6B6969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b1114-a659-49af-a8a1-f8a6abfefc25"/>
    <ds:schemaRef ds:uri="7af2ff67-f640-4663-86b7-2e5cebfb94ed"/>
    <ds:schemaRef ds:uri="57ced1c0-dd17-4bc1-a49b-8d58a8b9fb5a"/>
    <ds:schemaRef ds:uri="fb82805b-4725-417c-9992-107fa9b8f2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8</vt:i4>
      </vt:variant>
      <vt:variant>
        <vt:lpstr>Įvardytieji diapazonai</vt:lpstr>
      </vt:variant>
      <vt:variant>
        <vt:i4>4</vt:i4>
      </vt:variant>
    </vt:vector>
  </HeadingPairs>
  <TitlesOfParts>
    <vt:vector size="12" baseType="lpstr">
      <vt:lpstr>Pildymo instr.</vt:lpstr>
      <vt:lpstr>Informavimo forma</vt:lpstr>
      <vt:lpstr>Suvestinė</vt:lpstr>
      <vt:lpstr>1. Pastatai ir patalpos</vt:lpstr>
      <vt:lpstr>2. Transportas</vt:lpstr>
      <vt:lpstr>3. Įrenginiai ir tech. procesai</vt:lpstr>
      <vt:lpstr>Savivaldybės_hide</vt:lpstr>
      <vt:lpstr>Konvertavimas_hide</vt:lpstr>
      <vt:lpstr>ITP_drop</vt:lpstr>
      <vt:lpstr>Pastatai_drop</vt:lpstr>
      <vt:lpstr>'Informavimo forma'!Print_Area</vt:lpstr>
      <vt:lpstr>Transportas_drop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Vytautas Abrutis</cp:lastModifiedBy>
  <cp:revision/>
  <dcterms:created xsi:type="dcterms:W3CDTF">2015-06-05T18:17:20Z</dcterms:created>
  <dcterms:modified xsi:type="dcterms:W3CDTF">2026-10-02T11:32:13Z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0x010100E33864966CB50E49BF88104A03464217</vt:lpwstr>
  </property>
  <property fmtid="{D5CDD505-2E9C-101B-9397-08002B2CF9AE}" pid="3" name="MediaServiceImageTags">
    <vt:lpwstr/>
  </property>
</Properties>
</file>